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JP\JP_JA\CPD_002_Public\Investor Relations\★決算関連\2026年2月期\12_RA表\"/>
    </mc:Choice>
  </mc:AlternateContent>
  <xr:revisionPtr revIDLastSave="0" documentId="13_ncr:1_{36DEAD9D-818F-4CFD-8745-D90D936DC75E}" xr6:coauthVersionLast="47" xr6:coauthVersionMax="47" xr10:uidLastSave="{00000000-0000-0000-0000-000000000000}"/>
  <bookViews>
    <workbookView xWindow="-28920" yWindow="255" windowWidth="29040" windowHeight="16440" xr2:uid="{125E2EF0-9163-46E1-B5EA-903492C64E04}"/>
  </bookViews>
  <sheets>
    <sheet name="RA表（オンバラ）" sheetId="1" r:id="rId1"/>
    <sheet name="RA表（オフバラ）" sheetId="2" r:id="rId2"/>
    <sheet name="明細（オンバラ）" sheetId="3" r:id="rId3"/>
    <sheet name="明細（オフバラ）" sheetId="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Dist_Bin" hidden="1">#REF!</definedName>
    <definedName name="_Dist_Values" hidden="1">#REF!</definedName>
    <definedName name="_Fill" localSheetId="1" hidden="1">#REF!</definedName>
    <definedName name="_Fill" localSheetId="0" hidden="1">#REF!</definedName>
    <definedName name="_Fill" hidden="1">#REF!</definedName>
    <definedName name="_xlnm._FilterDatabase" localSheetId="3" hidden="1">'明細（オフバラ）'!$A$5:$L$70</definedName>
    <definedName name="_xlnm._FilterDatabase" localSheetId="2" hidden="1">'明細（オンバラ）'!$A$1:$P$54</definedName>
    <definedName name="_xlnm._FilterDatabase" hidden="1">#N/A</definedName>
    <definedName name="_Key1" hidden="1">#REF!</definedName>
    <definedName name="_Order1" hidden="1">255</definedName>
    <definedName name="_Order2" hidden="1">255</definedName>
    <definedName name="_Sort" hidden="1">#REF!</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aaa" hidden="1">{#N/A,#N/A,FALSE,"１";#N/A,#N/A,FALSE,"２";#N/A,#N/A,FALSE,"３";#N/A,#N/A,FALSE,"４"}</definedName>
    <definedName name="aaaaa" hidden="1">{"ｹﾝﾄ（M)",#N/A,FALSE,"収支・日割";"ｹﾝﾄ（RD)",#N/A,FALSE,"収支・日割";"ｹﾝﾄ（PMC)",#N/A,FALSE,"収支・日割"}</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nscount" hidden="1">3</definedName>
    <definedName name="Appli">#REF!</definedName>
    <definedName name="APPLICATION">#REF!</definedName>
    <definedName name="AS2DocOpenMode" hidden="1">"AS2DocumentEdit"</definedName>
    <definedName name="asdf" hidden="1">#REF!</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1" hidden="1">#REF!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BT">#REF!</definedName>
    <definedName name="category">#REF!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IQWBGuid" hidden="1">"b7dd71aa-e91c-45e6-b5cc-d0a6f1e812c4"</definedName>
    <definedName name="CIQWBInfo" hidden="1">"{ ""CIQVersion"":""9.51.3510.3078"" }"</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_xlnm.Criteria">#REF!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E">#REF!</definedName>
    <definedName name="ee">#REF!</definedName>
    <definedName name="eee">#REF!</definedName>
    <definedName name="ENDORSEMENT">#REF!</definedName>
    <definedName name="erjl">#REF!</definedName>
    <definedName name="ertber" hidden="1">{"Error Report",#N/A,FALSE,"Report"}</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fr">#REF!</definedName>
    <definedName name="GFA">#REF!</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IQ_ADDIN" hidden="1">"AUTO"</definedName>
    <definedName name="IQ_CH">110000</definedName>
    <definedName name="IQ_CQ">5000</definedName>
    <definedName name="IQ_CY">10000</definedName>
    <definedName name="IQ_DAILY">500000</definedName>
    <definedName name="IQ_DNTM" hidden="1">700000</definedName>
    <definedName name="IQ_EXPENSE_CODE_" hidden="1">"test"</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GCP_CDS_MDS_DATE" hidden="1">"c27273"</definedName>
    <definedName name="IQ_GCP_CDS_MDS_SCORE" hidden="1">"c27272"</definedName>
    <definedName name="IQ_GCP_CDS_MDS_Z_SCORE" hidden="1">"c27274"</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"11/19/2025 07:25:52"</definedName>
    <definedName name="IQ_NTM">6000</definedName>
    <definedName name="IQ_OTHER_MINING_REVENUE_COAL" hidden="1">"c15931"</definedName>
    <definedName name="IQ_QTD" hidden="1">750000</definedName>
    <definedName name="IQ_ROYALTY_REVENUE_COAL" hidden="1">"c15932"</definedName>
    <definedName name="IQ_TODAY" hidden="1">0</definedName>
    <definedName name="IQ_WEEK">50000</definedName>
    <definedName name="IQ_YTD">3000</definedName>
    <definedName name="IQ_YTDMONTH" hidden="1">130000</definedName>
    <definedName name="JCR" localSheetId="1">#REF!</definedName>
    <definedName name="JCR" localSheetId="0">#REF!</definedName>
    <definedName name="JCR">#REF!</definedName>
    <definedName name="ｋ">[0]!ｋ</definedName>
    <definedName name="Keta">[0]!Keta</definedName>
    <definedName name="l">#REF!</definedName>
    <definedName name="List_Of_Acc">#REF!</definedName>
    <definedName name="List_Of_Bu">#REF!</definedName>
    <definedName name="List_Of_Co">#REF!</definedName>
    <definedName name="ListOfEntity">#REF!</definedName>
    <definedName name="lksdfj">#REF!</definedName>
    <definedName name="Moodys" localSheetId="1">#REF!</definedName>
    <definedName name="Moodys" localSheetId="0">#REF!</definedName>
    <definedName name="Moodys">#REF!</definedName>
    <definedName name="name">#REF!</definedName>
    <definedName name="NvsAnswerCol">"[Drill1]JRNLLAYOUT!$A$4:$A$47"</definedName>
    <definedName name="NvsASD">"V2005-01-31"</definedName>
    <definedName name="NvsAutoDrillOk">"VN"</definedName>
    <definedName name="NvsDateToNumber">"Y"</definedName>
    <definedName name="NvsElapsedTime">0.00017361110803904</definedName>
    <definedName name="NvsEndTime">38386.7261458333</definedName>
    <definedName name="NvsInstLang">"VENG"</definedName>
    <definedName name="NvsInstSpec">"%,FBUSINESS_UNIT,TJPN_CONSOLIDATION,NFUND"</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"V2003-12-08"</definedName>
    <definedName name="NvsPanelSetid">"VJP001"</definedName>
    <definedName name="NvsParentRef">"[BALANCE_.xls]FS!$E$190"</definedName>
    <definedName name="NvsReqBU">"VJP001"</definedName>
    <definedName name="NvsReqBUOnly">"VN"</definedName>
    <definedName name="NvsSheetType">"M"</definedName>
    <definedName name="NvsTransLed">"VN"</definedName>
    <definedName name="NvsTreeASD">"V2005-01-31"</definedName>
    <definedName name="NvsValTbl.ACCOUNT">"GL_ACCOUNT_TBL"</definedName>
    <definedName name="NvsValTbl.BUSINESS_UNIT">"BUS_UNIT_TBL_GL"</definedName>
    <definedName name="NvsValTbl.DEPTID">"DEPARTMENT_TBL"</definedName>
    <definedName name="OK_click">[0]!OK_click</definedName>
    <definedName name="OK_clickN01">[0]!OK_clickN01</definedName>
    <definedName name="P">#REF!</definedName>
    <definedName name="Pitchness.PitchExpress.ExcelAddIn.TemplateNo">1</definedName>
    <definedName name="Pitchness.PitchExpress.ExcelAddIn.WorkBookId">16686081</definedName>
    <definedName name="_xlnm.Print_Area" localSheetId="1">'RA表（オフバラ）'!$A$1:$I$47</definedName>
    <definedName name="_xlnm.Print_Area" localSheetId="0">'RA表（オンバラ）'!$A$1:$I$80</definedName>
    <definedName name="_xlnm.Print_Area" localSheetId="3">'明細（オフバラ）'!$A$1:$L$71</definedName>
    <definedName name="_xlnm.Print_Area" localSheetId="2">'明細（オンバラ）'!$A$1:$G$56</definedName>
    <definedName name="_xlnm.Print_Area">#REF!</definedName>
    <definedName name="Print_Area2">#REF!</definedName>
    <definedName name="Print_Area3">#REF!</definedName>
    <definedName name="Print_Title">#REF!</definedName>
    <definedName name="_xlnm.Print_Titles" localSheetId="1">'RA表（オフバラ）'!$1:$7</definedName>
    <definedName name="_xlnm.Print_Titles" localSheetId="0">'RA表（オンバラ）'!$1:$8</definedName>
    <definedName name="_xlnm.Print_Titles">#REF!</definedName>
    <definedName name="ProductCode">#REF!</definedName>
    <definedName name="Prop_Type_List">#REF!</definedName>
    <definedName name="ｑ" localSheetId="1" hidden="1">{"'Sheet1'!$A$25"}</definedName>
    <definedName name="ｑ" localSheetId="0" hidden="1">{"'Sheet1'!$A$25"}</definedName>
    <definedName name="ｑ" hidden="1">{"'Sheet1'!$A$25"}</definedName>
    <definedName name="Q_SCE050">#REF!</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ATE_A">#REF!</definedName>
    <definedName name="RATE_B">#REF!</definedName>
    <definedName name="RATE_C">#REF!</definedName>
    <definedName name="re">#REF!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 hidden="1">{"Full Gross to Net",#N/A,TRUE,"GtoN";"R_I Accepted from Group Coys",#N/A,TRUE,"GtoN";"R_I Ceded to Group Coys",#N/A,TRUE,"GtoN";"Closing Loss Reserves and Gross Claims Incurred",#N/A,TRUE,"GtoN"}</definedName>
    <definedName name="SandP" localSheetId="1">#REF!</definedName>
    <definedName name="SandP" localSheetId="0">#REF!</definedName>
    <definedName name="SandP">#REF!</definedName>
    <definedName name="sdflkj">#REF!</definedName>
    <definedName name="sdgg" hidden="1">{"P_L Account",#N/A,FALSE,"Prime";"Assets",#N/A,FALSE,"Prime";"Liabilities",#N/A,FALSE,"Prime";"Capital and Reserves",#N/A,FALSE,"Prime";"Rec. of S_Holders Funds",#N/A,FALSE,"Prime";"Rec. of Pre and Post Tax Result",#N/A,FALSE,"Prime"}</definedName>
    <definedName name="sdrjci">#REF!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onota">#REF!</definedName>
    <definedName name="ss">#REF!</definedName>
    <definedName name="SSS" localSheetId="1" hidden="1">{"test",#N/A,FALSE,"96-1"}</definedName>
    <definedName name="SSS" localSheetId="0" hidden="1">{"test",#N/A,FALSE,"96-1"}</definedName>
    <definedName name="SSS" hidden="1">{"test",#N/A,FALSE,"96-1"}</definedName>
    <definedName name="stake">#REF!</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unit">#REF!</definedName>
    <definedName name="wrn.310._.rec.." hidden="1">{"rec. of 310",#N/A,FALSE,"Resanal"}</definedName>
    <definedName name="wrn.AA." hidden="1">{#N/A,#N/A,FALSE,"取引台帳";#N/A,#N/A,FALSE,"賃貸契約書 "}</definedName>
    <definedName name="wrn.Currency._.Analysis." hidden="1">{"Analysis of Assets_Liabilities",#N/A,FALSE,"ccy_anal";"Analysis of Investments",#N/A,FALSE,"ccy_anal"}</definedName>
    <definedName name="wrn.Error._.Report." hidden="1">{"Error Report",#N/A,FALSE,"Report"}</definedName>
    <definedName name="wrn.Gross._.to._.Net._.Reconciliations." hidden="1">{"Full Gross to Net",#N/A,TRUE,"GtoN";"R_I Accepted from Group Coys",#N/A,TRUE,"GtoN";"R_I Ceded to Group Coys",#N/A,TRUE,"GtoN";"Closing Loss Reserves and Gross Claims Incurred",#N/A,TRUE,"GtoN"}</definedName>
    <definedName name="wrn.Logo._.Exchange._.and._.Overview." hidden="1">{"Logo",#N/A,FALSE,"Logo";"Exchange",#N/A,FALSE,"Logo";#N/A,#N/A,FALSE,"overview"}</definedName>
    <definedName name="wrn.Ops_S.Holders._.Assets_Income." hidden="1">{"Ops_S.Holders Assets and Income",#N/A,FALSE,"ops_shf"}</definedName>
    <definedName name="wrn.P_L._.and._.Bal.._.Sheet." hidden="1">{"P_L Account",#N/A,FALSE,"Prime";"Assets",#N/A,FALSE,"Prime";"Liabilities",#N/A,FALSE,"Prime";"Capital and Reserves",#N/A,FALSE,"Prime";"Rec. of S_Holders Funds",#N/A,FALSE,"Prime";"Rec. of Pre and Post Tax Result",#N/A,FALSE,"Prime"}</definedName>
    <definedName name="wrn.Supplementary._.Info." hidden="1">{"Audit and Pension Costs",#N/A,FALSE,"Supp";"Interest Paid and Loans",#N/A,FALSE,"Supp";"Details of Assoc. Coys.",#N/A,FALSE,"Supp"}</definedName>
    <definedName name="wrn.Support._.Data."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wrn.ｱﾛｰ." hidden="1">{"Actual",#N/A,FALSE,"(価格)";"Market",#N/A,FALSE,"(価格)";"Plan",#N/A,FALSE,"(価格)"}</definedName>
    <definedName name="wrn.ｹﾝﾄ" hidden="1">{"ｹﾝﾄ（M)",#N/A,FALSE,"収支・日割";"ｹﾝﾄ（RD)",#N/A,FALSE,"収支・日割";"ｹﾝﾄ（PMC)",#N/A,FALSE,"収支・日割"}</definedName>
    <definedName name="wrn.ｹﾝﾄ." hidden="1">{"ｹﾝﾄ（M)",#N/A,FALSE,"収支・日割";"ｹﾝﾄ（RD)",#N/A,FALSE,"収支・日割";"ｹﾝﾄ（PMC)",#N/A,FALSE,"収支・日割"}</definedName>
    <definedName name="wrn.重説." hidden="1">{#N/A,#N/A,FALSE,"１";#N/A,#N/A,FALSE,"２";#N/A,#N/A,FALSE,"３";#N/A,#N/A,FALSE,"４"}</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エラー" hidden="1">{"Ops_S.Holders Assets and Income",#N/A,FALSE,"ops_shf"}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テラス">#REF!</definedName>
    <definedName name="バイク">#REF!</definedName>
    <definedName name="ヒアリング" hidden="1">{"Actual",#N/A,FALSE,"(価格)";"Market",#N/A,FALSE,"(価格)";"Plan",#N/A,FALSE,"(価格)"}</definedName>
    <definedName name="ヒアリング1" hidden="1">{"Actual",#N/A,FALSE,"(価格)";"Market",#N/A,FALSE,"(価格)";"Plan",#N/A,FALSE,"(価格)"}</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フリー">#REF!</definedName>
    <definedName name="べし">[0]!べし</definedName>
    <definedName name="リース" hidden="1">{"Actual",#N/A,FALSE,"(価格)";"Market",#N/A,FALSE,"(価格)";"Plan",#N/A,FALSE,"(価格)"}</definedName>
    <definedName name="リクエスト条件" localSheetId="1">#REF!</definedName>
    <definedName name="リクエスト条件" localSheetId="0">#REF!</definedName>
    <definedName name="リクエスト条件">#REF!</definedName>
    <definedName name="ルーフ">#REF!</definedName>
    <definedName name="伊藤忠コムネット" hidden="1">{"Actual",#N/A,FALSE,"(価格)";"Market",#N/A,FALSE,"(価格)";"Plan",#N/A,FALSE,"(価格)"}</definedName>
    <definedName name="委託料率">#REF!</definedName>
    <definedName name="一般管理手数料">#REF!</definedName>
    <definedName name="延床面積持分">#REF!</definedName>
    <definedName name="延面積">#REF!</definedName>
    <definedName name="延面積持分比率">#REF!</definedName>
    <definedName name="汚水槽">#REF!</definedName>
    <definedName name="価格_Ａ１">#REF!</definedName>
    <definedName name="価格_Ａ２">#REF!</definedName>
    <definedName name="価格_Ｂ">#REF!</definedName>
    <definedName name="価格_Ｃ">#REF!</definedName>
    <definedName name="火災保険料">#REF!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外部駐">#REF!</definedName>
    <definedName name="外部駐車場">#REF!</definedName>
    <definedName name="勘定科目ｺｰﾄﾞ">#REF!</definedName>
    <definedName name="管理員業務費">#REF!</definedName>
    <definedName name="管理準備金倍率">#REF!</definedName>
    <definedName name="管理費">#REF!</definedName>
    <definedName name="管理費㎡単価">#REF!</definedName>
    <definedName name="管理費単価">#REF!</definedName>
    <definedName name="還元利回り">#REF!</definedName>
    <definedName name="基金基準">#REF!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共視聴">#REF!</definedName>
    <definedName name="共視聴基準">#REF!</definedName>
    <definedName name="共用部">#REF!</definedName>
    <definedName name="緊急受付業務費">#REF!</definedName>
    <definedName name="九段南" hidden="1">{"Actual",#N/A,FALSE,"(価格)";"Market",#N/A,FALSE,"(価格)";"Plan",#N/A,FALSE,"(価格)"}</definedName>
    <definedName name="建物_A">#REF!</definedName>
    <definedName name="建物持分比率">#REF!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個人賠償">#REF!</definedName>
    <definedName name="戸数">#REF!</definedName>
    <definedName name="広告" hidden="1">{"ｹﾝﾄ（M)",#N/A,FALSE,"収支・日割";"ｹﾝﾄ（RD)",#N/A,FALSE,"収支・日割";"ｹﾝﾄ（PMC)",#N/A,FALSE,"収支・日割"}</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今回評価時点">#REF!</definedName>
    <definedName name="再建築単価">#REF!</definedName>
    <definedName name="作業年月日" localSheetId="1">#REF!</definedName>
    <definedName name="作業年月日" localSheetId="0">#REF!</definedName>
    <definedName name="作業年月日">#REF!</definedName>
    <definedName name="三茶１０１７" hidden="1">{#N/A,#N/A,FALSE,"１";#N/A,#N/A,FALSE,"２";#N/A,#N/A,FALSE,"３";#N/A,#N/A,FALSE,"４"}</definedName>
    <definedName name="三茶PK1017" hidden="1">{"Actual",#N/A,FALSE,"(価格)";"Market",#N/A,FALSE,"(価格)";"Plan",#N/A,FALSE,"(価格)"}</definedName>
    <definedName name="支出">#REF!</definedName>
    <definedName name="施設賠償">#REF!</definedName>
    <definedName name="資本的支出耐用年数">#REF!</definedName>
    <definedName name="事務管理業務費">#REF!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実績管理収支">#REF!</definedName>
    <definedName name="実績共益費">#REF!</definedName>
    <definedName name="実績賃貸収支">#REF!</definedName>
    <definedName name="実績賃貸収入">#REF!</definedName>
    <definedName name="実績賃料">#REF!</definedName>
    <definedName name="実績売上総利益">#REF!</definedName>
    <definedName name="実績敷金">#REF!</definedName>
    <definedName name="実績名義変更料等">#REF!</definedName>
    <definedName name="受益権総口数" localSheetId="1">#REF!</definedName>
    <definedName name="受益権総口数" localSheetId="0">#REF!</definedName>
    <definedName name="受益権総口数">#REF!</definedName>
    <definedName name="収益按分比率">#REF!</definedName>
    <definedName name="収支" hidden="1">{"Actual",#N/A,FALSE,"(価格)";"Market",#N/A,FALSE,"(価格)";"Plan",#N/A,FALSE,"(価格)"}</definedName>
    <definedName name="収支２" hidden="1">{"ｹﾝﾄ（M)",#N/A,FALSE,"収支・日割";"ｹﾝﾄ（RD)",#N/A,FALSE,"収支・日割";"ｹﾝﾄ（PMC)",#N/A,FALSE,"収支・日割"}</definedName>
    <definedName name="収支表" hidden="1">{"ｹﾝﾄ（M)",#N/A,FALSE,"収支・日割";"ｹﾝﾄ（RD)",#N/A,FALSE,"収支・日割";"ｹﾝﾄ（PMC)",#N/A,FALSE,"収支・日割"}</definedName>
    <definedName name="収入">#REF!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住戸戸数">#REF!</definedName>
    <definedName name="住戸専有">#REF!</definedName>
    <definedName name="重複物件削除2と重複物件削除との差分">#REF!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準備金">#REF!</definedName>
    <definedName name="準備金基準">#REF!</definedName>
    <definedName name="準備金倍率">#REF!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昇降機賠償">#REF!</definedName>
    <definedName name="色" localSheetId="1">#REF!</definedName>
    <definedName name="色" localSheetId="0">#REF!</definedName>
    <definedName name="色">#REF!</definedName>
    <definedName name="新築年月">#REF!</definedName>
    <definedName name="西宮" hidden="1">{"P_L Account",#N/A,FALSE,"Prime";"Assets",#N/A,FALSE,"Prime";"Liabilities",#N/A,FALSE,"Prime";"Capital and Reserves",#N/A,FALSE,"Prime";"Rec. of S_Holders Funds",#N/A,FALSE,"Prime";"Rec. of Pre and Post Tax Result",#N/A,FALSE,"Prime"}</definedName>
    <definedName name="積立金">#REF!</definedName>
    <definedName name="積立金基準">#REF!</definedName>
    <definedName name="積立金単価">#REF!</definedName>
    <definedName name="積立保険料">#REF!</definedName>
    <definedName name="設定年月日" localSheetId="1">#REF!</definedName>
    <definedName name="設定年月日" localSheetId="0">#REF!</definedName>
    <definedName name="設定年月日">#REF!</definedName>
    <definedName name="専有部">#REF!</definedName>
    <definedName name="専有面積合計">#REF!</definedName>
    <definedName name="専用積立金">#REF!</definedName>
    <definedName name="専用駐車場">#REF!</definedName>
    <definedName name="専用庭">#REF!</definedName>
    <definedName name="専用面積">#REF!</definedName>
    <definedName name="専用面積持分">#REF!</definedName>
    <definedName name="専用面積持分比率">#REF!</definedName>
    <definedName name="前回評価時点">#REF!</definedName>
    <definedName name="倉庫">#REF!</definedName>
    <definedName name="想定管理収支">#REF!</definedName>
    <definedName name="想定共益費">#REF!</definedName>
    <definedName name="想定賃貸収支">#REF!</definedName>
    <definedName name="想定賃貸収入">#REF!</definedName>
    <definedName name="想定賃料">#REF!</definedName>
    <definedName name="想定売上総利益">#REF!</definedName>
    <definedName name="想定敷金">#REF!</definedName>
    <definedName name="想定名義変更料等">#REF!</definedName>
    <definedName name="対象データ" localSheetId="1">#REF!</definedName>
    <definedName name="対象データ" localSheetId="0">#REF!</definedName>
    <definedName name="対象データ">#REF!</definedName>
    <definedName name="耐用年数">#REF!</definedName>
    <definedName name="大塚" hidden="1">{"Actual",#N/A,FALSE,"(価格)";"Market",#N/A,FALSE,"(価格)";"Plan",#N/A,FALSE,"(価格)"}</definedName>
    <definedName name="地積">#REF!</definedName>
    <definedName name="築年数">#REF!</definedName>
    <definedName name="抽出条件" localSheetId="1">#REF!</definedName>
    <definedName name="抽出条件" localSheetId="0">#REF!</definedName>
    <definedName name="抽出条件">#REF!</definedName>
    <definedName name="駐稼働率">#REF!</definedName>
    <definedName name="駐車場">#REF!</definedName>
    <definedName name="駐車場積立金">#REF!</definedName>
    <definedName name="駐輪">#REF!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町会費基準">#REF!</definedName>
    <definedName name="町内会">#REF!</definedName>
    <definedName name="定期清掃">#REF!</definedName>
    <definedName name="土地持分">#REF!</definedName>
    <definedName name="土地持分比率">#REF!</definedName>
    <definedName name="日常清掃">#REF!</definedName>
    <definedName name="入居率">#REF!</definedName>
    <definedName name="賠責保険料">#REF!</definedName>
    <definedName name="発注原因">#REF!</definedName>
    <definedName name="備考" localSheetId="1">#REF!</definedName>
    <definedName name="備考" localSheetId="0">#REF!</definedName>
    <definedName name="備考">#REF!</definedName>
    <definedName name="敷金">#REF!</definedName>
    <definedName name="部数" localSheetId="1">#REF!</definedName>
    <definedName name="部数" localSheetId="0">#REF!</definedName>
    <definedName name="部数">#REF!</definedName>
    <definedName name="物件名">#REF!</definedName>
    <definedName name="平成05年8月23日">#REF!</definedName>
    <definedName name="別紙3サブルーチン接続性爪意">[0]!別紙3サブルーチン接続性爪意</definedName>
    <definedName name="補償保険料">#REF!</definedName>
    <definedName name="本地路線価">#REF!</definedName>
    <definedName name="名称">#REF!</definedName>
    <definedName name="目的" localSheetId="1">#REF!</definedName>
    <definedName name="目的" localSheetId="0">#REF!</definedName>
    <definedName name="目的">#REF!</definedName>
    <definedName name="予備費基準">#REF!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 name="路線価年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1" l="1"/>
  <c r="G47" i="1" l="1"/>
  <c r="H24" i="2" l="1"/>
  <c r="G24" i="2"/>
  <c r="F70" i="4" l="1"/>
  <c r="E70" i="4"/>
  <c r="F24" i="2" s="1"/>
  <c r="K69" i="4"/>
  <c r="I69" i="4"/>
  <c r="O54" i="3"/>
  <c r="O53" i="3"/>
  <c r="O52" i="3"/>
  <c r="O51" i="3"/>
  <c r="O50" i="3"/>
  <c r="O48" i="3"/>
  <c r="O47" i="3"/>
  <c r="G45" i="3"/>
  <c r="B45" i="3"/>
  <c r="O44" i="3"/>
  <c r="O42" i="3"/>
  <c r="O41" i="3"/>
  <c r="O40" i="3"/>
  <c r="O39" i="3"/>
  <c r="O38" i="3"/>
  <c r="O37" i="3"/>
  <c r="O36" i="3"/>
  <c r="O35" i="3"/>
  <c r="E35" i="3"/>
  <c r="O34" i="3"/>
  <c r="I34" i="3"/>
  <c r="I33" i="3"/>
  <c r="G33" i="3"/>
  <c r="O33" i="3"/>
  <c r="O32" i="3"/>
  <c r="G32" i="3"/>
  <c r="O31" i="3"/>
  <c r="O30" i="3"/>
  <c r="O29" i="3"/>
  <c r="O28" i="3"/>
  <c r="O27" i="3"/>
  <c r="O26" i="3"/>
  <c r="I9" i="3"/>
  <c r="O8" i="3"/>
  <c r="G8" i="3"/>
  <c r="O7" i="3"/>
  <c r="O6" i="3"/>
  <c r="C4" i="2"/>
  <c r="C3" i="2"/>
  <c r="G9" i="3" l="1"/>
  <c r="O45" i="3"/>
  <c r="I10" i="3"/>
  <c r="G10" i="3" l="1"/>
  <c r="I11" i="3"/>
  <c r="I12" i="3" s="1"/>
  <c r="O9" i="3"/>
  <c r="F35" i="2"/>
  <c r="I31" i="2" s="1"/>
  <c r="G35" i="2"/>
  <c r="I24" i="2" l="1"/>
  <c r="I30" i="2"/>
  <c r="I13" i="2"/>
  <c r="I26" i="2"/>
  <c r="I33" i="2"/>
  <c r="I15" i="2"/>
  <c r="I12" i="2"/>
  <c r="I19" i="2"/>
  <c r="I23" i="2"/>
  <c r="I20" i="2"/>
  <c r="I17" i="2"/>
  <c r="I28" i="2"/>
  <c r="I32" i="2"/>
  <c r="I27" i="2"/>
  <c r="I14" i="2"/>
  <c r="I22" i="2"/>
  <c r="I25" i="2"/>
  <c r="I16" i="2"/>
  <c r="I18" i="2"/>
  <c r="O11" i="3"/>
  <c r="I21" i="2"/>
  <c r="I13" i="3"/>
  <c r="I14" i="3" s="1"/>
  <c r="H35" i="2"/>
  <c r="I34" i="2"/>
  <c r="I29" i="2"/>
  <c r="I15" i="3" l="1"/>
  <c r="G11" i="3"/>
  <c r="G12" i="3"/>
  <c r="G13" i="3"/>
  <c r="O10" i="3"/>
  <c r="O13" i="3" l="1"/>
  <c r="G14" i="3"/>
  <c r="O12" i="3"/>
  <c r="I16" i="3"/>
  <c r="I17" i="3" s="1"/>
  <c r="G15" i="3" l="1"/>
  <c r="G17" i="3"/>
  <c r="I18" i="3"/>
  <c r="O14" i="3"/>
  <c r="G16" i="3"/>
  <c r="O16" i="3"/>
  <c r="O15" i="3" l="1"/>
  <c r="G18" i="3"/>
  <c r="O18" i="3"/>
  <c r="I19" i="3"/>
  <c r="I20" i="3" l="1"/>
  <c r="O17" i="3"/>
  <c r="O19" i="3" l="1"/>
  <c r="I21" i="3"/>
  <c r="G19" i="3"/>
  <c r="G21" i="3" l="1"/>
  <c r="I22" i="3"/>
  <c r="G20" i="3"/>
  <c r="O21" i="3" l="1"/>
  <c r="O22" i="3"/>
  <c r="I23" i="3"/>
  <c r="O20" i="3"/>
  <c r="G22" i="3" l="1"/>
  <c r="I24" i="3"/>
  <c r="I25" i="3" l="1"/>
  <c r="G23" i="3"/>
  <c r="O23" i="3" l="1"/>
  <c r="G25" i="3"/>
  <c r="G24" i="3"/>
  <c r="O24" i="3" l="1"/>
  <c r="O25" i="3" l="1"/>
  <c r="E26" i="3" l="1"/>
  <c r="E39" i="3" s="1"/>
  <c r="E46" i="3" l="1"/>
  <c r="E47" i="3" s="1"/>
  <c r="E51" i="3" s="1"/>
  <c r="F62" i="1"/>
  <c r="G16" i="1"/>
  <c r="H32" i="1"/>
  <c r="H31" i="1"/>
  <c r="G22" i="1"/>
  <c r="H18" i="1"/>
  <c r="G41" i="1"/>
  <c r="H15" i="1"/>
  <c r="H35" i="1"/>
  <c r="H14" i="1"/>
  <c r="G21" i="1"/>
  <c r="G14" i="1"/>
  <c r="H40" i="1"/>
  <c r="H30" i="1"/>
  <c r="G24" i="1"/>
  <c r="G23" i="1" s="1"/>
  <c r="G33" i="1"/>
  <c r="H13" i="1"/>
  <c r="G27" i="1"/>
  <c r="G26" i="1" s="1"/>
  <c r="G25" i="1"/>
  <c r="H22" i="1"/>
  <c r="G38" i="1"/>
  <c r="H27" i="1"/>
  <c r="H26" i="1" s="1"/>
  <c r="G15" i="1"/>
  <c r="G31" i="1"/>
  <c r="G40" i="1"/>
  <c r="G13" i="1"/>
  <c r="G35" i="1"/>
  <c r="G43" i="1"/>
  <c r="G20" i="1"/>
  <c r="H25" i="1"/>
  <c r="G18" i="1"/>
  <c r="H38" i="1"/>
  <c r="H20" i="1"/>
  <c r="H43" i="1"/>
  <c r="H41" i="1"/>
  <c r="G32" i="1"/>
  <c r="H16" i="1"/>
  <c r="H21" i="1"/>
  <c r="H34" i="1"/>
  <c r="G29" i="1"/>
  <c r="H42" i="1"/>
  <c r="H19" i="1"/>
  <c r="G42" i="1"/>
  <c r="H17" i="1"/>
  <c r="G17" i="1"/>
  <c r="H39" i="1"/>
  <c r="H29" i="1"/>
  <c r="G28" i="1"/>
  <c r="H24" i="1"/>
  <c r="H23" i="1" s="1"/>
  <c r="G39" i="1"/>
  <c r="H33" i="1"/>
  <c r="G30" i="1"/>
  <c r="H28" i="1"/>
  <c r="G34" i="1"/>
  <c r="G19" i="1"/>
  <c r="F38" i="1" l="1"/>
  <c r="F28" i="1"/>
  <c r="F26" i="1"/>
  <c r="F30" i="1"/>
  <c r="F20" i="1"/>
  <c r="F25" i="1"/>
  <c r="F35" i="1"/>
  <c r="F39" i="1"/>
  <c r="F40" i="1"/>
  <c r="F31" i="1"/>
  <c r="F23" i="1"/>
  <c r="F29" i="1"/>
  <c r="F33" i="1"/>
  <c r="F14" i="1"/>
  <c r="F15" i="1"/>
  <c r="F18" i="1"/>
  <c r="F32" i="1"/>
  <c r="F16" i="1"/>
  <c r="F24" i="1"/>
  <c r="F21" i="1"/>
  <c r="G51" i="1"/>
  <c r="G47" i="3"/>
  <c r="H37" i="1" s="1"/>
  <c r="G37" i="1"/>
  <c r="G36" i="1" s="1"/>
  <c r="G44" i="1" s="1"/>
  <c r="F17" i="1"/>
  <c r="F19" i="1"/>
  <c r="F42" i="1"/>
  <c r="F27" i="1"/>
  <c r="F34" i="1"/>
  <c r="F22" i="1"/>
  <c r="F41" i="1"/>
  <c r="F13" i="1"/>
  <c r="F43" i="1"/>
  <c r="I28" i="1" l="1"/>
  <c r="I29" i="1"/>
  <c r="I19" i="1"/>
  <c r="I26" i="1"/>
  <c r="I33" i="1"/>
  <c r="I42" i="1"/>
  <c r="I17" i="1"/>
  <c r="I30" i="1"/>
  <c r="I14" i="1"/>
  <c r="I15" i="1"/>
  <c r="I27" i="1"/>
  <c r="I20" i="1"/>
  <c r="I34" i="1"/>
  <c r="I25" i="1"/>
  <c r="I18" i="1"/>
  <c r="I22" i="1"/>
  <c r="I35" i="1"/>
  <c r="I32" i="1"/>
  <c r="I41" i="1"/>
  <c r="I40" i="1"/>
  <c r="I16" i="1"/>
  <c r="I13" i="1"/>
  <c r="I31" i="1"/>
  <c r="I24" i="1"/>
  <c r="I43" i="1"/>
  <c r="I21" i="1"/>
  <c r="I23" i="1"/>
  <c r="F37" i="1"/>
  <c r="H36" i="1"/>
  <c r="G53" i="1"/>
  <c r="I52" i="3" s="1"/>
  <c r="F58" i="1"/>
  <c r="F36" i="1" l="1"/>
  <c r="I36" i="1"/>
  <c r="H44" i="1"/>
  <c r="F56" i="1" s="1"/>
  <c r="F44" i="1" l="1"/>
</calcChain>
</file>

<file path=xl/sharedStrings.xml><?xml version="1.0" encoding="utf-8"?>
<sst xmlns="http://schemas.openxmlformats.org/spreadsheetml/2006/main" count="491" uniqueCount="201">
  <si>
    <t>投資法人の資産構成内容（オン・バランス）</t>
    <phoneticPr fontId="4"/>
  </si>
  <si>
    <t>投資法人名</t>
    <phoneticPr fontId="4"/>
  </si>
  <si>
    <t>GLP投資法人</t>
    <rPh sb="3" eb="5">
      <t>トウシ</t>
    </rPh>
    <rPh sb="5" eb="7">
      <t>ホウジン</t>
    </rPh>
    <phoneticPr fontId="4"/>
  </si>
  <si>
    <t>作成者</t>
    <rPh sb="0" eb="3">
      <t>サクセイシャ</t>
    </rPh>
    <phoneticPr fontId="4"/>
  </si>
  <si>
    <t>GLPジャパン・アドバイザーズ株式会社</t>
    <phoneticPr fontId="4"/>
  </si>
  <si>
    <t>時点</t>
    <rPh sb="0" eb="2">
      <t>ジテン</t>
    </rPh>
    <phoneticPr fontId="4"/>
  </si>
  <si>
    <t>●標記投資法人の資産（オン・バランス）構成内容は以下のとおりです。</t>
    <rPh sb="3" eb="7">
      <t>トウシホウジン</t>
    </rPh>
    <phoneticPr fontId="5"/>
  </si>
  <si>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</si>
  <si>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</si>
  <si>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</si>
  <si>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</si>
  <si>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6"/>
  </si>
  <si>
    <t>a. ﾘｽｸ･ｳｪｲﾄの
加重平均値（%）</t>
    <phoneticPr fontId="4"/>
  </si>
  <si>
    <t>b. 時価</t>
    <rPh sb="3" eb="5">
      <t>ジカ</t>
    </rPh>
    <phoneticPr fontId="6"/>
  </si>
  <si>
    <t>c. 信用ﾘｽｸ･
ｱｾｯﾄの額(a*b)</t>
    <rPh sb="3" eb="5">
      <t>シンヨウ</t>
    </rPh>
    <rPh sb="15" eb="16">
      <t>ガク</t>
    </rPh>
    <phoneticPr fontId="6"/>
  </si>
  <si>
    <t>関数用</t>
    <rPh sb="0" eb="3">
      <t>カンスウヨウ</t>
    </rPh>
    <phoneticPr fontId="4"/>
  </si>
  <si>
    <t>現金</t>
  </si>
  <si>
    <t>我が国の中央政府及び中央銀行向け</t>
    <phoneticPr fontId="3"/>
  </si>
  <si>
    <t>外国の中央政府及び中央銀行向け</t>
  </si>
  <si>
    <t>0～150</t>
    <phoneticPr fontId="5"/>
  </si>
  <si>
    <t>国際決済銀行等向け</t>
  </si>
  <si>
    <t>我が国の地方公共団体向け</t>
  </si>
  <si>
    <t>外国の中央政府等以外の公共部門向け（カバード・ボンド除く）</t>
    <rPh sb="26" eb="27">
      <t>ノゾ</t>
    </rPh>
    <phoneticPr fontId="3"/>
  </si>
  <si>
    <t>20～150</t>
    <phoneticPr fontId="5"/>
  </si>
  <si>
    <t>国際開発銀行向け</t>
  </si>
  <si>
    <t>地方公共団体金融機構向け</t>
  </si>
  <si>
    <t>10～150</t>
    <phoneticPr fontId="5"/>
  </si>
  <si>
    <t>我が国の政府関係機関向け</t>
  </si>
  <si>
    <t>地方三公社向け</t>
  </si>
  <si>
    <t>金融機関及び第一種金融商品取引業者及び保険会社向け</t>
    <phoneticPr fontId="5"/>
  </si>
  <si>
    <t>　（うち第一種金融商品取引業者及び保険会社向け）</t>
    <phoneticPr fontId="4"/>
  </si>
  <si>
    <t>カバード・ボンド向け</t>
    <phoneticPr fontId="5"/>
  </si>
  <si>
    <t>10～100</t>
    <phoneticPr fontId="5"/>
  </si>
  <si>
    <t>法人等向け（特定貸付債権向けを含む）</t>
    <phoneticPr fontId="5"/>
  </si>
  <si>
    <t>　（うち特定貸付債権向け）</t>
    <phoneticPr fontId="7"/>
  </si>
  <si>
    <t>適格中堅中小企業等向け及び個人向け</t>
    <phoneticPr fontId="5"/>
  </si>
  <si>
    <t>45～150</t>
    <phoneticPr fontId="5"/>
  </si>
  <si>
    <t>不動産関連向け</t>
    <rPh sb="0" eb="3">
      <t>フドウサン</t>
    </rPh>
    <rPh sb="3" eb="6">
      <t>カンレンム</t>
    </rPh>
    <phoneticPr fontId="5"/>
  </si>
  <si>
    <t>20～150</t>
  </si>
  <si>
    <t>劣後債権その他資本性証券</t>
    <phoneticPr fontId="5"/>
  </si>
  <si>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</si>
  <si>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</si>
  <si>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</si>
  <si>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</si>
  <si>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</si>
  <si>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</si>
  <si>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5"/>
  </si>
  <si>
    <t>250/400</t>
    <phoneticPr fontId="5"/>
  </si>
  <si>
    <t>上記以外</t>
    <phoneticPr fontId="3"/>
  </si>
  <si>
    <t>-</t>
  </si>
  <si>
    <t>（うち有形固定資産（不動産））</t>
    <phoneticPr fontId="8"/>
  </si>
  <si>
    <t>（うち有形固定資産（不動産）（匿名組合出資持分の裏付資産））</t>
    <phoneticPr fontId="8"/>
  </si>
  <si>
    <t>（うち無形固定資産（借地権））</t>
    <phoneticPr fontId="8"/>
  </si>
  <si>
    <t>（うち上記以外のエクスポージャー）</t>
    <rPh sb="3" eb="5">
      <t>ジョウキ</t>
    </rPh>
    <rPh sb="5" eb="7">
      <t>イガイ</t>
    </rPh>
    <phoneticPr fontId="8"/>
  </si>
  <si>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</si>
  <si>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</si>
  <si>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</si>
  <si>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</si>
  <si>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</si>
  <si>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</si>
  <si>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</si>
  <si>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8"/>
  </si>
  <si>
    <t>デリバティブ債権（オフバランスに記載）</t>
    <rPh sb="6" eb="8">
      <t>サイケン</t>
    </rPh>
    <rPh sb="16" eb="18">
      <t>キサイ</t>
    </rPh>
    <phoneticPr fontId="8"/>
  </si>
  <si>
    <t>流動資産デリバティブ債権</t>
  </si>
  <si>
    <t>固定資産デリバティブ債権</t>
    <rPh sb="0" eb="2">
      <t>コテイ</t>
    </rPh>
    <phoneticPr fontId="4"/>
  </si>
  <si>
    <t>投資その他の資産デリバティブ債権</t>
  </si>
  <si>
    <t>1.　貸借対照表上の資産合計</t>
    <rPh sb="3" eb="9">
      <t>タイシャクタイショウヒョウジョウ</t>
    </rPh>
    <rPh sb="10" eb="14">
      <t>シサンゴウケイ</t>
    </rPh>
    <phoneticPr fontId="8"/>
  </si>
  <si>
    <t>資産合計</t>
    <rPh sb="0" eb="4">
      <t>シサンゴウケイ</t>
    </rPh>
    <phoneticPr fontId="8"/>
  </si>
  <si>
    <t>2.　不動産鑑定評価額</t>
    <rPh sb="3" eb="6">
      <t>フドウサン</t>
    </rPh>
    <rPh sb="6" eb="11">
      <t>カンテイヒョウカガク</t>
    </rPh>
    <phoneticPr fontId="8"/>
  </si>
  <si>
    <t>3.　不動産帳簿価額</t>
    <rPh sb="3" eb="6">
      <t>フドウサン</t>
    </rPh>
    <rPh sb="6" eb="8">
      <t>チョウボ</t>
    </rPh>
    <rPh sb="8" eb="10">
      <t>カガク</t>
    </rPh>
    <phoneticPr fontId="8"/>
  </si>
  <si>
    <t>4.　オンバランス明細合計（1+2-3-欄外）</t>
    <rPh sb="9" eb="11">
      <t>メイサイ</t>
    </rPh>
    <rPh sb="11" eb="13">
      <t>ゴウケイ</t>
    </rPh>
    <rPh sb="20" eb="22">
      <t>ランガイ</t>
    </rPh>
    <phoneticPr fontId="8"/>
  </si>
  <si>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</si>
  <si>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</si>
  <si>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純資産合計</t>
  </si>
  <si>
    <t>c. 純資産額（時価）（b+2-3）</t>
    <rPh sb="3" eb="6">
      <t>ジュンシサン</t>
    </rPh>
    <rPh sb="6" eb="7">
      <t>ガク</t>
    </rPh>
    <rPh sb="8" eb="10">
      <t>ジカ</t>
    </rPh>
    <phoneticPr fontId="4"/>
  </si>
  <si>
    <t>リスク・ウェイト(a/c)</t>
    <phoneticPr fontId="4"/>
  </si>
  <si>
    <t>発行済投資口数</t>
    <rPh sb="0" eb="3">
      <t>ハッコウズ</t>
    </rPh>
    <rPh sb="3" eb="7">
      <t>トウシクチスウ</t>
    </rPh>
    <phoneticPr fontId="4"/>
  </si>
  <si>
    <t>1口当たり自己資本調整額</t>
    <rPh sb="1" eb="3">
      <t>クチア</t>
    </rPh>
    <rPh sb="5" eb="7">
      <t>ジコ</t>
    </rPh>
    <rPh sb="7" eb="9">
      <t>シホン</t>
    </rPh>
    <rPh sb="9" eb="11">
      <t>チョウセイ</t>
    </rPh>
    <rPh sb="11" eb="12">
      <t>ガク</t>
    </rPh>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</si>
  <si>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</si>
  <si>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</si>
  <si>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</si>
  <si>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</si>
  <si>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</si>
  <si>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</si>
  <si>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「我が国の中央政府及び中央銀行向け」の項目には、投資法人が東京法務局に供託している営業保証金が含まれています。</t>
    <phoneticPr fontId="4"/>
  </si>
  <si>
    <t>「金融機関及び第一種金融商品取引業者及び保険会社向け」の項目は、全て預入時から満期までの期間が3ヶ月以内の預金又は普通預金です。</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</si>
  <si>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</si>
  <si>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</si>
  <si>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</si>
  <si>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</si>
  <si>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5"/>
  </si>
  <si>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</si>
  <si>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</si>
  <si>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</si>
  <si>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6"/>
  </si>
  <si>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</si>
  <si>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</si>
  <si>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</si>
  <si>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</si>
  <si>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</si>
  <si>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</si>
  <si>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5"/>
  </si>
  <si>
    <t>上記のいずれにも該当しない信用供与に代替するオフ・バランス取引</t>
    <phoneticPr fontId="5"/>
  </si>
  <si>
    <t>買戻条件付資産売却又は求償権付資産売却等</t>
    <phoneticPr fontId="7"/>
  </si>
  <si>
    <t>先物資産購入、先渡預金、部分払込株式の購入又は部分払込債券の購入</t>
    <rPh sb="2" eb="4">
      <t>シサン</t>
    </rPh>
    <rPh sb="19" eb="21">
      <t>コウニュウ</t>
    </rPh>
    <rPh sb="30" eb="32">
      <t>コウニュウ</t>
    </rPh>
    <phoneticPr fontId="5"/>
  </si>
  <si>
    <t>派生商品取引</t>
    <rPh sb="0" eb="2">
      <t>ハセイ</t>
    </rPh>
    <rPh sb="2" eb="4">
      <t>ショウヒン</t>
    </rPh>
    <rPh sb="4" eb="6">
      <t>トリヒキ</t>
    </rPh>
    <phoneticPr fontId="5"/>
  </si>
  <si>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</si>
  <si>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</si>
  <si>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</si>
  <si>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</si>
  <si>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</si>
  <si>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</si>
  <si>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</si>
  <si>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</si>
  <si>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</si>
  <si>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</si>
  <si>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</si>
  <si>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5"/>
  </si>
  <si>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</si>
  <si>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</si>
  <si>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</si>
  <si>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</si>
  <si>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</si>
  <si>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t>上記以外のｵﾌ･ﾊﾞﾗﾝｽの証券化ｴｸｽﾎﾟｰｼﾞｬｰ</t>
    <rPh sb="0" eb="2">
      <t>ジョウキ</t>
    </rPh>
    <rPh sb="2" eb="4">
      <t>イガイ</t>
    </rPh>
    <rPh sb="13" eb="16">
      <t>ショウケンカ</t>
    </rPh>
    <rPh sb="16" eb="24">
      <t>エクスポージャー</t>
    </rPh>
    <phoneticPr fontId="5"/>
  </si>
  <si>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</si>
  <si>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</si>
  <si>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</si>
  <si>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</si>
  <si>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</si>
  <si>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</si>
  <si>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</si>
  <si>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</si>
  <si>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</si>
  <si>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</si>
  <si>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財務諸表#</t>
    <rPh sb="0" eb="4">
      <t>ザイムショヒョウ</t>
    </rPh>
    <phoneticPr fontId="4"/>
  </si>
  <si>
    <t>科目＃</t>
    <rPh sb="0" eb="2">
      <t>カモク</t>
    </rPh>
    <phoneticPr fontId="4"/>
  </si>
  <si>
    <t>b. 別途明細作成</t>
    <rPh sb="3" eb="5">
      <t>ベット</t>
    </rPh>
    <rPh sb="5" eb="7">
      <t>メイサイ</t>
    </rPh>
    <rPh sb="7" eb="9">
      <t>サクセイ</t>
    </rPh>
    <phoneticPr fontId="4"/>
  </si>
  <si>
    <t>#</t>
    <phoneticPr fontId="4"/>
  </si>
  <si>
    <t>敷金及び保証金</t>
  </si>
  <si>
    <t>宅建業の営業保証金</t>
  </si>
  <si>
    <t>差入保証金</t>
  </si>
  <si>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</si>
  <si>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</si>
  <si>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</si>
  <si>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</si>
  <si>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鑑定評価額から控除</t>
    <rPh sb="0" eb="4">
      <t>カンテイヒョウカ</t>
    </rPh>
    <rPh sb="4" eb="5">
      <t>ガク</t>
    </rPh>
    <rPh sb="7" eb="9">
      <t>コウジョ</t>
    </rPh>
    <phoneticPr fontId="4"/>
  </si>
  <si>
    <t>借地権</t>
  </si>
  <si>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</si>
  <si>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リスク・アセット　オフバランス明細</t>
    <rPh sb="15" eb="17">
      <t>メイサイ</t>
    </rPh>
    <phoneticPr fontId="4"/>
  </si>
  <si>
    <t>金利スワップ取引</t>
    <rPh sb="0" eb="2">
      <t>キンリ</t>
    </rPh>
    <rPh sb="6" eb="8">
      <t>トリヒキ</t>
    </rPh>
    <phoneticPr fontId="4"/>
  </si>
  <si>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</si>
  <si>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</si>
  <si>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</si>
  <si>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</si>
  <si>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</si>
  <si>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</si>
  <si>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</si>
  <si>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</si>
  <si>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</si>
  <si>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金利スワップ取引</t>
    <rPh sb="0" eb="2">
      <t>キンリ</t>
    </rPh>
    <rPh sb="6" eb="8">
      <t>トリヒキ</t>
    </rPh>
    <phoneticPr fontId="1"/>
  </si>
  <si>
    <t>↑を挿入</t>
  </si>
  <si>
    <t/>
  </si>
  <si>
    <t>上記以外（うち有形固定資産（不動産））</t>
  </si>
  <si>
    <t>法人等</t>
  </si>
  <si>
    <t>上記以外（うち上記以外のエクスポージャー）</t>
  </si>
  <si>
    <t>法人等向け（特定貸付債権向けを含む）</t>
  </si>
  <si>
    <t>我が国の中央政府及び中央銀行向け</t>
  </si>
  <si>
    <t>上記以外（うち無形固定資産（借地権））</t>
  </si>
  <si>
    <t>株式及び株式と同等の性質を有するもの</t>
  </si>
  <si>
    <t>上記以外（うち有形固定資産（不動産）（匿名組合出資持分の裏付資産）））</t>
  </si>
  <si>
    <t>金融機関及び第一種金融商品取引業者及び保険会社向け</t>
  </si>
  <si>
    <t>短期（３ヶ月以内）円建て預金（BBB-格以上）</t>
  </si>
  <si>
    <t>金利関連取引</t>
  </si>
  <si>
    <t>現金及び預金</t>
  </si>
  <si>
    <t>信託現金及び信託預金</t>
  </si>
  <si>
    <t>営業未収入金</t>
  </si>
  <si>
    <t>前払費用</t>
  </si>
  <si>
    <t>未収消費税等</t>
  </si>
  <si>
    <t>流動資産その他</t>
  </si>
  <si>
    <t>信託建物（純額）</t>
  </si>
  <si>
    <t>信託構築物（純額）</t>
  </si>
  <si>
    <t>信託機械及び装置（純額）</t>
  </si>
  <si>
    <t>信託工具、器具及び備品（純額）</t>
  </si>
  <si>
    <t>信託土地</t>
  </si>
  <si>
    <t>信託建設仮勘定</t>
  </si>
  <si>
    <t>信託借地権</t>
  </si>
  <si>
    <t>投資有価証券</t>
  </si>
  <si>
    <t>長期前払費用</t>
  </si>
  <si>
    <t>投資その他の資産その他</t>
  </si>
  <si>
    <t>投資口交付費</t>
  </si>
  <si>
    <t>投資法人債発行費</t>
  </si>
  <si>
    <t>AA格以上金融機関②</t>
  </si>
  <si>
    <t>AA-格以上金融機関①</t>
  </si>
  <si>
    <t>A格以上金融機関①</t>
  </si>
  <si>
    <t>AA格以上金融機関①</t>
  </si>
  <si>
    <t>A+格以上金融機関①</t>
  </si>
  <si>
    <t>本資料は、本投資法人の投資口を保有する金融機関において、適用のある自己資本比率を算出する上で参考にしていただくことを目的として、本投資法人の資産運用会社であるGLPジャパン・アドバイザーズ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</si>
  <si>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本資料は、作成基準日時点における、独立監査人による監査報告書受領済の2026年2月期の計算書類に基づき作成しています。</t>
    <phoneticPr fontId="4"/>
  </si>
  <si>
    <t>「時価金額」の項目は、2026年2月期の決算書に基づく簿価を掲載しています。なお、有形固定資産（不動産）については、期末時点の鑑定評価額合計から無形固定資産（借地権）の簿価を控除して算出しています。/期末時点の鑑定評価額合計に基づき記載しています。</t>
    <rPh sb="113" eb="114">
      <t>モト</t>
    </rPh>
    <rPh sb="116" eb="118">
      <t>キサイ</t>
    </rPh>
    <phoneticPr fontId="4"/>
  </si>
  <si>
    <t>項番22に該当する個別の資産の内容は2026年2月期資産運用報告の「投資法人の運用資産の状況」をご参照ください。</t>
    <phoneticPr fontId="4"/>
  </si>
  <si>
    <r>
      <t>証券化ｴｸｽﾎﾟｰｼﾞｬｰに係る</t>
    </r>
    <r>
      <rPr>
        <strike/>
        <sz val="10"/>
        <color theme="1"/>
        <rFont val="游ゴシック"/>
        <family val="3"/>
        <charset val="128"/>
        <scheme val="minor"/>
      </rPr>
      <t xml:space="preserve">
</t>
    </r>
    <r>
      <rPr>
        <sz val="10"/>
        <color theme="1"/>
        <rFont val="游ゴシック"/>
        <family val="3"/>
        <charset val="128"/>
        <scheme val="minor"/>
      </rPr>
      <t>適格なｻｰﾋﾞｻｰ･ｷｬｯｼｭ･ｱﾄﾞﾊﾞﾝｽの信用供与枠のうち未実行部分</t>
    </r>
    <rPh sb="41" eb="43">
      <t>シンヨウ</t>
    </rPh>
    <rPh sb="43" eb="46">
      <t>キョウヨワク</t>
    </rPh>
    <rPh sb="49" eb="52">
      <t>ミジッコウ</t>
    </rPh>
    <rPh sb="52" eb="54">
      <t>ブブン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</si>
</sst>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00;[Red]\-#,##0.000"/>
    <numFmt numFmtId="178" formatCode="#,##0&quot;口&quot;"/>
    <numFmt numFmtId="179" formatCode="0.0%"/>
  </numFmts>
  <fonts count="26" x14ac:knownFonts="1">
    <font>
      <sz val="11"/>
      <name val="ＭＳ Ｐゴシック"/>
      <family val="3"/>
      <charset val="128"/>
    </font>
    <font>
      <sz val="11"/>
      <color theme="1"/>
      <name val="游ゴシック"/>
      <family val="2"/>
      <charset val="128"/>
      <scheme val="minor"/>
    </font>
    <font>
      <sz val="11"/>
      <color theme="1"/>
      <name val="ＭＳ Ｐゴシック"/>
      <family val="2"/>
      <charset val="128"/>
    </font>
    <font>
      <sz val="6"/>
      <name val="游ゴシック"/>
      <family val="2"/>
      <charset val="128"/>
      <scheme val="minor"/>
    </font>
    <font>
      <sz val="6"/>
      <name val="ＭＳ Ｐゴシック"/>
      <family val="3"/>
      <charset val="128"/>
    </font>
    <font>
      <sz val="6"/>
      <name val="ＭＳ Ｐゴシック"/>
      <family val="2"/>
      <charset val="128"/>
    </font>
    <font>
      <b/>
      <sz val="9"/>
      <color indexed="81"/>
      <name val="ＭＳ Ｐゴシック"/>
      <family val="3"/>
      <charset val="128"/>
    </font>
    <font>
      <sz val="11"/>
      <name val="ＭＳ Ｐゴシック"/>
      <family val="3"/>
      <charset val="128"/>
    </font>
    <font>
      <b/>
      <sz val="11"/>
      <color theme="3"/>
      <name val="ＭＳ 明朝"/>
      <family val="2"/>
      <charset val="128"/>
    </font>
    <font>
      <b/>
      <sz val="16"/>
      <color theme="1"/>
      <name val="游ゴシック"/>
      <family val="3"/>
      <charset val="128"/>
      <scheme val="minor"/>
    </font>
    <font>
      <sz val="10"/>
      <color theme="1"/>
      <name val="游ゴシック"/>
      <family val="3"/>
      <charset val="128"/>
      <scheme val="minor"/>
    </font>
    <font>
      <sz val="10"/>
      <color theme="0"/>
      <name val="游ゴシック"/>
      <family val="3"/>
      <charset val="128"/>
      <scheme val="minor"/>
    </font>
    <font>
      <sz val="12"/>
      <color theme="0"/>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strike/>
      <sz val="10"/>
      <color theme="1"/>
      <name val="游ゴシック"/>
      <family val="3"/>
      <charset val="128"/>
      <scheme val="minor"/>
    </font>
    <font>
      <sz val="11"/>
      <color theme="1"/>
      <name val="游ゴシック"/>
      <family val="3"/>
      <charset val="128"/>
      <scheme val="minor"/>
    </font>
    <font>
      <sz val="11"/>
      <color theme="0"/>
      <name val="游ゴシック"/>
      <family val="3"/>
      <charset val="128"/>
      <scheme val="minor"/>
    </font>
    <font>
      <b/>
      <u/>
      <sz val="11"/>
      <color theme="1"/>
      <name val="游ゴシック"/>
      <family val="3"/>
      <charset val="128"/>
      <scheme val="minor"/>
    </font>
    <font>
      <u/>
      <sz val="11"/>
      <color theme="1"/>
      <name val="游ゴシック"/>
      <family val="3"/>
      <charset val="128"/>
      <scheme val="minor"/>
    </font>
    <font>
      <b/>
      <u/>
      <sz val="11"/>
      <name val="游ゴシック"/>
      <family val="3"/>
      <charset val="128"/>
      <scheme val="minor"/>
    </font>
    <font>
      <sz val="11"/>
      <name val="游ゴシック"/>
      <family val="3"/>
      <charset val="128"/>
      <scheme val="minor"/>
    </font>
    <font>
      <sz val="10"/>
      <name val="游ゴシック"/>
      <family val="3"/>
      <charset val="128"/>
      <scheme val="minor"/>
    </font>
    <font>
      <sz val="11"/>
      <color rgb="FFFF0000"/>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1" tint="0.499984740745262"/>
        <bgColor indexed="64"/>
      </patternFill>
    </fill>
    <fill>
      <patternFill patternType="solid">
        <fgColor theme="1"/>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medium">
        <color indexed="64"/>
      </left>
      <right/>
      <top style="double">
        <color indexed="64"/>
      </top>
      <bottom style="thin">
        <color indexed="64"/>
      </bottom>
      <diagonal/>
    </border>
    <border>
      <left style="thin">
        <color indexed="64"/>
      </left>
      <right/>
      <top/>
      <bottom style="thin">
        <color indexed="64"/>
      </bottom>
      <diagonal/>
    </border>
  </borders>
  <cellStyleXfs count="4">
    <xf numFmtId="0" fontId="0" fillId="0" borderId="0"/>
    <xf numFmtId="9" fontId="7"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cellStyleXfs>
  <cellXfs count="229">
    <xf numFmtId="0" fontId="0" fillId="0" borderId="0" xfId="0"/>
    <xf numFmtId="0" fontId="9" fillId="2" borderId="0" xfId="2" applyFont="1" applyFill="1" applyAlignment="1">
      <alignment horizontal="centerContinuous" vertical="center"/>
    </xf>
    <xf numFmtId="0" fontId="10" fillId="2" borderId="0" xfId="2" applyFont="1" applyFill="1" applyAlignment="1">
      <alignment horizontal="centerContinuous" vertical="center"/>
    </xf>
    <xf numFmtId="9" fontId="10" fillId="2" borderId="0" xfId="2" applyNumberFormat="1" applyFont="1" applyFill="1" applyAlignment="1">
      <alignment horizontal="centerContinuous" vertical="center"/>
    </xf>
    <xf numFmtId="176" fontId="10" fillId="2" borderId="0" xfId="2" applyNumberFormat="1" applyFont="1" applyFill="1" applyAlignment="1">
      <alignment horizontal="centerContinuous" vertical="center"/>
    </xf>
    <xf numFmtId="177" fontId="10" fillId="2" borderId="0" xfId="2" applyNumberFormat="1" applyFont="1" applyFill="1" applyAlignment="1">
      <alignment horizontal="centerContinuous" vertical="center"/>
    </xf>
    <xf numFmtId="0" fontId="10" fillId="2" borderId="0" xfId="2" applyFont="1" applyFill="1">
      <alignment vertical="center"/>
    </xf>
    <xf numFmtId="0" fontId="11" fillId="3" borderId="0" xfId="2" applyFont="1" applyFill="1">
      <alignment vertical="center"/>
    </xf>
    <xf numFmtId="0" fontId="11" fillId="2" borderId="0" xfId="2" applyFont="1" applyFill="1" applyAlignment="1">
      <alignment horizontal="center" vertical="center"/>
    </xf>
    <xf numFmtId="0" fontId="11" fillId="2" borderId="0" xfId="2" applyFont="1" applyFill="1">
      <alignment vertical="center"/>
    </xf>
    <xf numFmtId="3" fontId="10" fillId="2" borderId="0" xfId="2" applyNumberFormat="1" applyFont="1" applyFill="1">
      <alignment vertical="center"/>
    </xf>
    <xf numFmtId="9" fontId="10" fillId="2" borderId="0" xfId="2" applyNumberFormat="1" applyFont="1" applyFill="1">
      <alignment vertical="center"/>
    </xf>
    <xf numFmtId="176" fontId="10" fillId="2" borderId="0" xfId="2" applyNumberFormat="1" applyFont="1" applyFill="1">
      <alignment vertical="center"/>
    </xf>
    <xf numFmtId="9" fontId="10" fillId="2" borderId="0" xfId="2" applyNumberFormat="1" applyFont="1" applyFill="1" applyAlignment="1">
      <alignment horizontal="center" vertical="center"/>
    </xf>
    <xf numFmtId="9" fontId="11" fillId="2" borderId="0" xfId="2" applyNumberFormat="1" applyFont="1" applyFill="1" applyAlignment="1">
      <alignment horizontal="center" vertical="center"/>
    </xf>
    <xf numFmtId="0" fontId="12" fillId="2" borderId="0" xfId="2" applyFont="1" applyFill="1" applyAlignment="1">
      <alignment horizontal="center" vertical="center"/>
    </xf>
    <xf numFmtId="0" fontId="12" fillId="2" borderId="0" xfId="2" applyFont="1" applyFill="1">
      <alignment vertical="center"/>
    </xf>
    <xf numFmtId="3" fontId="13" fillId="2" borderId="0" xfId="2" applyNumberFormat="1" applyFont="1" applyFill="1">
      <alignment vertical="center"/>
    </xf>
    <xf numFmtId="0" fontId="13" fillId="2" borderId="0" xfId="2" applyFont="1" applyFill="1">
      <alignment vertical="center"/>
    </xf>
    <xf numFmtId="176" fontId="10" fillId="2" borderId="0" xfId="2" applyNumberFormat="1" applyFont="1" applyFill="1" applyAlignment="1">
      <alignment horizontal="right" vertical="center"/>
    </xf>
    <xf numFmtId="177" fontId="10" fillId="2" borderId="0" xfId="2" applyNumberFormat="1" applyFont="1" applyFill="1" applyAlignment="1">
      <alignment horizontal="right" vertical="center"/>
    </xf>
    <xf numFmtId="9" fontId="10" fillId="2" borderId="17" xfId="2" applyNumberFormat="1" applyFont="1" applyFill="1" applyBorder="1" applyAlignment="1">
      <alignment horizontal="centerContinuous" vertical="center" wrapText="1"/>
    </xf>
    <xf numFmtId="0" fontId="10" fillId="2" borderId="3" xfId="2" applyFont="1" applyFill="1" applyBorder="1" applyAlignment="1">
      <alignment horizontal="centerContinuous" vertical="center" wrapText="1"/>
    </xf>
    <xf numFmtId="0" fontId="10" fillId="2" borderId="4" xfId="2" applyFont="1" applyFill="1" applyBorder="1" applyAlignment="1">
      <alignment horizontal="centerContinuous" vertical="center"/>
    </xf>
    <xf numFmtId="9" fontId="10" fillId="2" borderId="22" xfId="2" applyNumberFormat="1" applyFont="1" applyFill="1" applyBorder="1" applyAlignment="1">
      <alignment horizontal="center" vertical="center" wrapText="1"/>
    </xf>
    <xf numFmtId="49" fontId="10" fillId="2" borderId="23" xfId="2" applyNumberFormat="1" applyFont="1" applyFill="1" applyBorder="1" applyAlignment="1">
      <alignment horizontal="center" vertical="center" wrapText="1"/>
    </xf>
    <xf numFmtId="49" fontId="10" fillId="2" borderId="21" xfId="2" applyNumberFormat="1" applyFont="1" applyFill="1" applyBorder="1" applyAlignment="1">
      <alignment horizontal="center" vertical="center" wrapText="1"/>
    </xf>
    <xf numFmtId="0" fontId="10" fillId="2" borderId="24" xfId="0" applyFont="1" applyFill="1" applyBorder="1" applyAlignment="1">
      <alignment horizontal="center" vertical="center"/>
    </xf>
    <xf numFmtId="0" fontId="10" fillId="2" borderId="25" xfId="0" applyFont="1" applyFill="1" applyBorder="1" applyAlignment="1">
      <alignment vertical="center"/>
    </xf>
    <xf numFmtId="0" fontId="10" fillId="2" borderId="26" xfId="0" applyFont="1" applyFill="1" applyBorder="1" applyAlignment="1">
      <alignment horizontal="center" vertical="center"/>
    </xf>
    <xf numFmtId="0" fontId="10" fillId="2" borderId="27" xfId="0" applyFont="1" applyFill="1" applyBorder="1" applyAlignment="1">
      <alignment horizontal="center" vertical="center"/>
    </xf>
    <xf numFmtId="9" fontId="10" fillId="2" borderId="28" xfId="2" applyNumberFormat="1" applyFont="1" applyFill="1" applyBorder="1" applyAlignment="1">
      <alignment horizontal="right" vertical="center" shrinkToFit="1"/>
    </xf>
    <xf numFmtId="38" fontId="10" fillId="2" borderId="29" xfId="2" applyNumberFormat="1" applyFont="1" applyFill="1" applyBorder="1" applyAlignment="1">
      <alignment vertical="center" shrinkToFit="1"/>
    </xf>
    <xf numFmtId="38" fontId="10" fillId="2" borderId="30" xfId="2" applyNumberFormat="1" applyFont="1" applyFill="1" applyBorder="1" applyAlignment="1">
      <alignment vertical="center" shrinkToFit="1"/>
    </xf>
    <xf numFmtId="0" fontId="10" fillId="2" borderId="31" xfId="0" applyFont="1" applyFill="1" applyBorder="1" applyAlignment="1">
      <alignment horizontal="center" vertical="center"/>
    </xf>
    <xf numFmtId="0" fontId="10" fillId="2" borderId="7" xfId="0" applyFont="1" applyFill="1" applyBorder="1" applyAlignment="1">
      <alignment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38" fontId="10" fillId="2" borderId="34" xfId="2" applyNumberFormat="1" applyFont="1" applyFill="1" applyBorder="1" applyAlignment="1">
      <alignment vertical="center" shrinkToFit="1"/>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38" fontId="10" fillId="2" borderId="33" xfId="2" applyNumberFormat="1" applyFont="1" applyFill="1" applyBorder="1" applyAlignment="1">
      <alignment vertical="center" shrinkToFit="1"/>
    </xf>
    <xf numFmtId="0" fontId="10" fillId="2" borderId="36" xfId="0" applyFont="1" applyFill="1" applyBorder="1" applyAlignment="1">
      <alignment vertical="center"/>
    </xf>
    <xf numFmtId="38" fontId="10" fillId="2" borderId="38" xfId="2" applyNumberFormat="1" applyFont="1" applyFill="1" applyBorder="1" applyAlignment="1">
      <alignment vertical="center" shrinkToFit="1"/>
    </xf>
    <xf numFmtId="38" fontId="10" fillId="2" borderId="39" xfId="2" applyNumberFormat="1" applyFont="1" applyFill="1" applyBorder="1" applyAlignment="1">
      <alignment vertical="center" shrinkToFit="1"/>
    </xf>
    <xf numFmtId="0" fontId="10" fillId="2" borderId="40" xfId="0" applyFont="1" applyFill="1" applyBorder="1" applyAlignment="1">
      <alignment vertical="center"/>
    </xf>
    <xf numFmtId="0" fontId="10" fillId="2" borderId="35" xfId="2" applyFont="1" applyFill="1" applyBorder="1" applyAlignment="1">
      <alignment horizontal="center" vertical="center"/>
    </xf>
    <xf numFmtId="38" fontId="10" fillId="2" borderId="41" xfId="2" applyNumberFormat="1" applyFont="1" applyFill="1" applyBorder="1" applyAlignment="1">
      <alignment vertical="center" shrinkToFit="1"/>
    </xf>
    <xf numFmtId="38" fontId="10" fillId="2" borderId="42" xfId="2" applyNumberFormat="1" applyFont="1" applyFill="1" applyBorder="1" applyAlignment="1">
      <alignment vertical="center" shrinkToFit="1"/>
    </xf>
    <xf numFmtId="0" fontId="10" fillId="2" borderId="34" xfId="2" applyFont="1" applyFill="1" applyBorder="1" applyAlignment="1">
      <alignment horizontal="center" vertical="center"/>
    </xf>
    <xf numFmtId="0" fontId="10" fillId="2" borderId="38" xfId="2" applyFont="1" applyFill="1" applyBorder="1" applyAlignment="1">
      <alignment horizontal="center" vertical="center" wrapText="1"/>
    </xf>
    <xf numFmtId="0" fontId="10" fillId="2" borderId="46" xfId="2" applyFont="1" applyFill="1" applyBorder="1" applyAlignment="1">
      <alignment horizontal="center" vertical="center"/>
    </xf>
    <xf numFmtId="0" fontId="10" fillId="2" borderId="46" xfId="2" applyFont="1" applyFill="1" applyBorder="1">
      <alignment vertical="center"/>
    </xf>
    <xf numFmtId="0" fontId="10" fillId="2" borderId="47" xfId="2" applyFont="1" applyFill="1" applyBorder="1">
      <alignment vertical="center"/>
    </xf>
    <xf numFmtId="0" fontId="10" fillId="2" borderId="48" xfId="2" applyFont="1" applyFill="1" applyBorder="1" applyAlignment="1">
      <alignment horizontal="left" vertical="center"/>
    </xf>
    <xf numFmtId="9" fontId="10" fillId="2" borderId="49" xfId="2" applyNumberFormat="1" applyFont="1" applyFill="1" applyBorder="1" applyAlignment="1">
      <alignment horizontal="right" vertical="center"/>
    </xf>
    <xf numFmtId="38" fontId="10" fillId="2" borderId="50" xfId="2" applyNumberFormat="1" applyFont="1" applyFill="1" applyBorder="1" applyAlignment="1">
      <alignment vertical="center" shrinkToFit="1"/>
    </xf>
    <xf numFmtId="38" fontId="10" fillId="2" borderId="48" xfId="2" applyNumberFormat="1" applyFont="1" applyFill="1" applyBorder="1" applyAlignment="1">
      <alignment vertical="center" shrinkToFit="1"/>
    </xf>
    <xf numFmtId="3" fontId="11" fillId="2" borderId="0" xfId="2" applyNumberFormat="1" applyFont="1" applyFill="1">
      <alignment vertical="center"/>
    </xf>
    <xf numFmtId="0" fontId="10" fillId="2" borderId="0" xfId="2" applyFont="1" applyFill="1" applyAlignment="1">
      <alignment horizontal="center" vertical="center"/>
    </xf>
    <xf numFmtId="0" fontId="10" fillId="2" borderId="0" xfId="2" applyFont="1" applyFill="1" applyAlignment="1">
      <alignment horizontal="left" vertical="center"/>
    </xf>
    <xf numFmtId="38" fontId="10" fillId="2" borderId="0" xfId="2" applyNumberFormat="1" applyFont="1" applyFill="1">
      <alignment vertical="center"/>
    </xf>
    <xf numFmtId="0" fontId="10" fillId="2" borderId="51" xfId="0" applyFont="1" applyFill="1" applyBorder="1" applyAlignment="1">
      <alignment vertical="center"/>
    </xf>
    <xf numFmtId="0" fontId="14" fillId="2" borderId="54" xfId="0" applyFont="1" applyFill="1" applyBorder="1" applyAlignment="1">
      <alignment horizontal="center" vertical="center"/>
    </xf>
    <xf numFmtId="9" fontId="14" fillId="2" borderId="55" xfId="2" applyNumberFormat="1" applyFont="1" applyFill="1" applyBorder="1" applyAlignment="1">
      <alignment horizontal="right" vertical="center" shrinkToFit="1"/>
    </xf>
    <xf numFmtId="38" fontId="10" fillId="2" borderId="54" xfId="2" applyNumberFormat="1" applyFont="1" applyFill="1" applyBorder="1" applyAlignment="1">
      <alignment vertical="center" shrinkToFit="1"/>
    </xf>
    <xf numFmtId="38" fontId="14" fillId="2" borderId="56" xfId="2" applyNumberFormat="1" applyFont="1" applyFill="1" applyBorder="1" applyAlignment="1">
      <alignment horizontal="right" vertical="center" shrinkToFit="1"/>
    </xf>
    <xf numFmtId="0" fontId="10" fillId="2" borderId="54" xfId="0" applyFont="1" applyFill="1" applyBorder="1" applyAlignment="1">
      <alignment horizontal="center" vertical="center"/>
    </xf>
    <xf numFmtId="9" fontId="10" fillId="2" borderId="55" xfId="2" applyNumberFormat="1" applyFont="1" applyFill="1" applyBorder="1" applyAlignment="1">
      <alignment horizontal="right" vertical="center" shrinkToFit="1"/>
    </xf>
    <xf numFmtId="38" fontId="10" fillId="2" borderId="56" xfId="2" applyNumberFormat="1" applyFont="1" applyFill="1" applyBorder="1" applyAlignment="1">
      <alignment horizontal="right" vertical="center" shrinkToFit="1"/>
    </xf>
    <xf numFmtId="38" fontId="10" fillId="2" borderId="0" xfId="2" applyNumberFormat="1" applyFont="1" applyFill="1" applyAlignment="1">
      <alignment horizontal="right" vertical="center"/>
    </xf>
    <xf numFmtId="0" fontId="10" fillId="2" borderId="6" xfId="2" applyFont="1" applyFill="1" applyBorder="1" applyAlignment="1">
      <alignment horizontal="left" vertical="center"/>
    </xf>
    <xf numFmtId="38" fontId="10" fillId="2" borderId="32" xfId="2" applyNumberFormat="1" applyFont="1" applyFill="1" applyBorder="1">
      <alignment vertical="center"/>
    </xf>
    <xf numFmtId="0" fontId="14" fillId="2" borderId="0" xfId="2" applyFont="1" applyFill="1" applyAlignment="1">
      <alignment horizontal="left" vertical="center"/>
    </xf>
    <xf numFmtId="0" fontId="14" fillId="2" borderId="6" xfId="2" applyFont="1" applyFill="1" applyBorder="1" applyAlignment="1">
      <alignment horizontal="left" vertical="center"/>
    </xf>
    <xf numFmtId="9" fontId="14" fillId="2" borderId="32" xfId="2" applyNumberFormat="1" applyFont="1" applyFill="1" applyBorder="1">
      <alignment vertical="center"/>
    </xf>
    <xf numFmtId="38" fontId="10" fillId="2" borderId="0" xfId="2" applyNumberFormat="1" applyFont="1" applyFill="1" applyAlignment="1">
      <alignment horizontal="right"/>
    </xf>
    <xf numFmtId="178" fontId="10" fillId="2" borderId="32" xfId="2" applyNumberFormat="1" applyFont="1" applyFill="1" applyBorder="1">
      <alignment vertical="center"/>
    </xf>
    <xf numFmtId="38" fontId="15" fillId="2" borderId="32" xfId="2" applyNumberFormat="1" applyFont="1" applyFill="1" applyBorder="1">
      <alignment vertical="center"/>
    </xf>
    <xf numFmtId="0" fontId="10" fillId="2" borderId="0" xfId="2" applyFont="1" applyFill="1" applyAlignment="1">
      <alignment vertical="top" wrapText="1"/>
    </xf>
    <xf numFmtId="177" fontId="10" fillId="2" borderId="0" xfId="2" applyNumberFormat="1" applyFont="1" applyFill="1">
      <alignment vertical="center"/>
    </xf>
    <xf numFmtId="0" fontId="9" fillId="0" borderId="0" xfId="2" applyFont="1" applyAlignment="1">
      <alignment horizontal="centerContinuous" vertical="center"/>
    </xf>
    <xf numFmtId="0" fontId="10" fillId="0" borderId="0" xfId="2" applyFont="1" applyAlignment="1">
      <alignment horizontal="centerContinuous" vertical="center"/>
    </xf>
    <xf numFmtId="9" fontId="10" fillId="0" borderId="0" xfId="2" applyNumberFormat="1" applyFont="1" applyAlignment="1">
      <alignment horizontal="centerContinuous" vertical="center"/>
    </xf>
    <xf numFmtId="177" fontId="10" fillId="0" borderId="0" xfId="2" applyNumberFormat="1" applyFont="1" applyAlignment="1">
      <alignment horizontal="centerContinuous" vertical="center"/>
    </xf>
    <xf numFmtId="0" fontId="10" fillId="0" borderId="0" xfId="2" applyFont="1">
      <alignment vertical="center"/>
    </xf>
    <xf numFmtId="0" fontId="11" fillId="0" borderId="0" xfId="2" applyFont="1">
      <alignment vertical="center"/>
    </xf>
    <xf numFmtId="9" fontId="10" fillId="0" borderId="0" xfId="2" applyNumberFormat="1" applyFont="1">
      <alignment vertical="center"/>
    </xf>
    <xf numFmtId="0" fontId="12" fillId="0" borderId="0" xfId="2" applyFont="1">
      <alignment vertical="center"/>
    </xf>
    <xf numFmtId="0" fontId="13" fillId="0" borderId="0" xfId="2" applyFont="1">
      <alignment vertical="center"/>
    </xf>
    <xf numFmtId="0" fontId="10" fillId="0" borderId="1" xfId="2" applyFont="1" applyBorder="1" applyAlignment="1">
      <alignment horizontal="center" vertical="center"/>
    </xf>
    <xf numFmtId="0" fontId="10" fillId="0" borderId="9" xfId="2" applyFont="1" applyBorder="1" applyAlignment="1">
      <alignment horizontal="center" vertical="center"/>
    </xf>
    <xf numFmtId="9" fontId="10" fillId="0" borderId="0" xfId="2" applyNumberFormat="1" applyFont="1" applyAlignment="1">
      <alignment horizontal="center" vertical="center"/>
    </xf>
    <xf numFmtId="177" fontId="10" fillId="0" borderId="0" xfId="2" applyNumberFormat="1" applyFont="1" applyAlignment="1">
      <alignment horizontal="right" vertical="center"/>
    </xf>
    <xf numFmtId="0" fontId="10" fillId="0" borderId="3" xfId="2" applyFont="1" applyBorder="1" applyAlignment="1">
      <alignment horizontal="centerContinuous" vertical="center" wrapText="1"/>
    </xf>
    <xf numFmtId="0" fontId="10" fillId="0" borderId="4" xfId="2" applyFont="1" applyBorder="1" applyAlignment="1">
      <alignment horizontal="centerContinuous" vertical="center"/>
    </xf>
    <xf numFmtId="49" fontId="10" fillId="0" borderId="23" xfId="2" applyNumberFormat="1" applyFont="1" applyBorder="1" applyAlignment="1">
      <alignment horizontal="center" vertical="center" wrapText="1"/>
    </xf>
    <xf numFmtId="49" fontId="10" fillId="0" borderId="57" xfId="2" applyNumberFormat="1" applyFont="1" applyBorder="1" applyAlignment="1">
      <alignment horizontal="center" vertical="center" wrapText="1"/>
    </xf>
    <xf numFmtId="49" fontId="10" fillId="0" borderId="21" xfId="2" applyNumberFormat="1" applyFont="1" applyBorder="1" applyAlignment="1">
      <alignment horizontal="center" vertical="center" wrapText="1"/>
    </xf>
    <xf numFmtId="0" fontId="10" fillId="0" borderId="24" xfId="0" applyFont="1" applyBorder="1" applyAlignment="1">
      <alignment horizontal="center" vertical="center"/>
    </xf>
    <xf numFmtId="0" fontId="10" fillId="0" borderId="27" xfId="0" applyFont="1" applyBorder="1" applyAlignment="1">
      <alignment horizontal="center" vertical="center"/>
    </xf>
    <xf numFmtId="38" fontId="10" fillId="0" borderId="29" xfId="2" applyNumberFormat="1" applyFont="1" applyBorder="1" applyAlignment="1">
      <alignment vertical="center" shrinkToFit="1"/>
    </xf>
    <xf numFmtId="38" fontId="10" fillId="0" borderId="59" xfId="2" applyNumberFormat="1" applyFont="1" applyBorder="1" applyAlignment="1">
      <alignment vertical="center" shrinkToFit="1"/>
    </xf>
    <xf numFmtId="38" fontId="10" fillId="0" borderId="30" xfId="2" applyNumberFormat="1" applyFont="1" applyBorder="1" applyAlignment="1">
      <alignment vertical="center" shrinkToFit="1"/>
    </xf>
    <xf numFmtId="0" fontId="10" fillId="0" borderId="31" xfId="0" applyFont="1" applyBorder="1" applyAlignment="1">
      <alignment horizontal="center" vertical="center"/>
    </xf>
    <xf numFmtId="0" fontId="10" fillId="0" borderId="7" xfId="0" applyFont="1" applyBorder="1" applyAlignment="1">
      <alignment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38" fontId="10" fillId="0" borderId="34" xfId="2" applyNumberFormat="1" applyFont="1" applyBorder="1" applyAlignment="1">
      <alignment vertical="center" shrinkToFit="1"/>
    </xf>
    <xf numFmtId="38" fontId="11" fillId="0" borderId="0" xfId="2" applyNumberFormat="1" applyFont="1">
      <alignment vertical="center"/>
    </xf>
    <xf numFmtId="3" fontId="10" fillId="0" borderId="31" xfId="0" quotePrefix="1" applyNumberFormat="1" applyFont="1" applyBorder="1" applyAlignment="1">
      <alignment horizontal="center" vertical="center"/>
    </xf>
    <xf numFmtId="0" fontId="10" fillId="0" borderId="36" xfId="0" applyFont="1" applyBorder="1" applyAlignment="1">
      <alignment horizontal="center" vertical="center"/>
    </xf>
    <xf numFmtId="0" fontId="10" fillId="0" borderId="35" xfId="0" applyFont="1" applyBorder="1" applyAlignment="1">
      <alignment horizontal="center" vertical="center"/>
    </xf>
    <xf numFmtId="38" fontId="10" fillId="0" borderId="33" xfId="2" applyNumberFormat="1" applyFont="1" applyBorder="1" applyAlignment="1">
      <alignment vertical="center" shrinkToFit="1"/>
    </xf>
    <xf numFmtId="56" fontId="10" fillId="0" borderId="31" xfId="0" quotePrefix="1" applyNumberFormat="1" applyFont="1" applyBorder="1" applyAlignment="1">
      <alignment horizontal="center" vertical="center"/>
    </xf>
    <xf numFmtId="0" fontId="10" fillId="0" borderId="46" xfId="2" applyFont="1" applyBorder="1" applyAlignment="1">
      <alignment horizontal="center" vertical="center"/>
    </xf>
    <xf numFmtId="0" fontId="10" fillId="0" borderId="46" xfId="2" applyFont="1" applyBorder="1">
      <alignment vertical="center"/>
    </xf>
    <xf numFmtId="0" fontId="10" fillId="0" borderId="47" xfId="2" applyFont="1" applyBorder="1">
      <alignment vertical="center"/>
    </xf>
    <xf numFmtId="0" fontId="10" fillId="0" borderId="48" xfId="2" applyFont="1" applyBorder="1" applyAlignment="1">
      <alignment horizontal="left" vertical="center"/>
    </xf>
    <xf numFmtId="38" fontId="10" fillId="0" borderId="50" xfId="2" applyNumberFormat="1" applyFont="1" applyBorder="1" applyAlignment="1">
      <alignment vertical="center" shrinkToFit="1"/>
    </xf>
    <xf numFmtId="38" fontId="10" fillId="0" borderId="48" xfId="2" applyNumberFormat="1" applyFont="1" applyBorder="1" applyAlignment="1">
      <alignment vertical="center" shrinkToFit="1"/>
    </xf>
    <xf numFmtId="0" fontId="10" fillId="0" borderId="0" xfId="2" applyFont="1" applyAlignment="1">
      <alignment horizontal="center" vertical="center"/>
    </xf>
    <xf numFmtId="0" fontId="10" fillId="0" borderId="0" xfId="2" applyFont="1" applyAlignment="1">
      <alignment horizontal="left" vertical="center"/>
    </xf>
    <xf numFmtId="38" fontId="10" fillId="0" borderId="0" xfId="2" applyNumberFormat="1" applyFont="1">
      <alignment vertical="center"/>
    </xf>
    <xf numFmtId="0" fontId="10" fillId="0" borderId="0" xfId="2" applyFont="1" applyAlignment="1">
      <alignment vertical="top" wrapText="1"/>
    </xf>
    <xf numFmtId="0" fontId="10" fillId="0" borderId="0" xfId="2" applyFont="1" applyAlignment="1">
      <alignment horizontal="left" vertical="top" wrapText="1"/>
    </xf>
    <xf numFmtId="177" fontId="10" fillId="0" borderId="0" xfId="2" applyNumberFormat="1" applyFont="1">
      <alignment vertical="center"/>
    </xf>
    <xf numFmtId="0" fontId="17" fillId="0" borderId="0" xfId="0" applyFont="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0" fontId="19" fillId="0" borderId="0" xfId="0" applyFont="1" applyAlignment="1">
      <alignment vertical="center"/>
    </xf>
    <xf numFmtId="0" fontId="20" fillId="0" borderId="0" xfId="0" applyFont="1" applyAlignment="1">
      <alignment vertical="center"/>
    </xf>
    <xf numFmtId="0" fontId="17" fillId="0" borderId="0" xfId="0" applyFont="1" applyAlignment="1">
      <alignment horizontal="right" vertical="center"/>
    </xf>
    <xf numFmtId="0" fontId="17" fillId="4" borderId="0" xfId="0" applyFont="1" applyFill="1" applyAlignment="1">
      <alignment horizontal="center" vertical="center"/>
    </xf>
    <xf numFmtId="3" fontId="17" fillId="0" borderId="0" xfId="0" applyNumberFormat="1" applyFont="1" applyAlignment="1">
      <alignment vertical="center"/>
    </xf>
    <xf numFmtId="9" fontId="17" fillId="0" borderId="0" xfId="0" applyNumberFormat="1" applyFont="1" applyAlignment="1">
      <alignment horizontal="right" vertical="center"/>
    </xf>
    <xf numFmtId="3" fontId="17" fillId="0" borderId="0" xfId="0" applyNumberFormat="1" applyFont="1" applyAlignment="1">
      <alignment horizontal="right" vertical="center"/>
    </xf>
    <xf numFmtId="9" fontId="17" fillId="0" borderId="0" xfId="0" applyNumberFormat="1" applyFont="1" applyAlignment="1">
      <alignment vertical="center"/>
    </xf>
    <xf numFmtId="3" fontId="18" fillId="2" borderId="0" xfId="0" applyNumberFormat="1" applyFont="1" applyFill="1" applyAlignment="1">
      <alignment vertical="center"/>
    </xf>
    <xf numFmtId="0" fontId="18" fillId="0" borderId="0" xfId="0" applyFont="1" applyAlignment="1">
      <alignment vertical="center"/>
    </xf>
    <xf numFmtId="0" fontId="18" fillId="5" borderId="0" xfId="0" applyFont="1" applyFill="1" applyAlignment="1">
      <alignment vertical="center"/>
    </xf>
    <xf numFmtId="0" fontId="18" fillId="5" borderId="0" xfId="0" applyFont="1" applyFill="1" applyAlignment="1">
      <alignment horizontal="left" vertical="center"/>
    </xf>
    <xf numFmtId="3" fontId="18" fillId="5" borderId="0" xfId="0" applyNumberFormat="1" applyFont="1" applyFill="1" applyAlignment="1">
      <alignment vertical="center"/>
    </xf>
    <xf numFmtId="9" fontId="18" fillId="5" borderId="0" xfId="0" applyNumberFormat="1" applyFont="1" applyFill="1" applyAlignment="1">
      <alignment vertical="center"/>
    </xf>
    <xf numFmtId="0" fontId="21" fillId="0" borderId="0" xfId="0" applyFont="1" applyAlignment="1">
      <alignment vertical="center"/>
    </xf>
    <xf numFmtId="0" fontId="22" fillId="2" borderId="0" xfId="0" applyFont="1" applyFill="1"/>
    <xf numFmtId="0" fontId="22" fillId="0" borderId="0" xfId="0" applyFont="1" applyAlignment="1">
      <alignment vertical="center"/>
    </xf>
    <xf numFmtId="0" fontId="22" fillId="2" borderId="0" xfId="0" applyFont="1" applyFill="1" applyAlignment="1">
      <alignment vertical="center"/>
    </xf>
    <xf numFmtId="177" fontId="23" fillId="2" borderId="0" xfId="2" applyNumberFormat="1" applyFont="1" applyFill="1" applyAlignment="1">
      <alignment horizontal="right" vertical="center"/>
    </xf>
    <xf numFmtId="0" fontId="24" fillId="0" borderId="0" xfId="0" applyFont="1" applyAlignment="1">
      <alignment vertical="center"/>
    </xf>
    <xf numFmtId="0" fontId="22" fillId="0" borderId="0" xfId="0" applyFont="1"/>
    <xf numFmtId="0" fontId="22" fillId="0" borderId="0" xfId="0" applyFont="1" applyAlignment="1">
      <alignment horizontal="center" vertical="center"/>
    </xf>
    <xf numFmtId="0" fontId="22" fillId="4" borderId="0" xfId="0" applyFont="1" applyFill="1" applyAlignment="1">
      <alignment horizontal="center" vertical="center"/>
    </xf>
    <xf numFmtId="0" fontId="10" fillId="0" borderId="0" xfId="0" applyFont="1" applyAlignment="1">
      <alignment horizontal="left" vertical="center"/>
    </xf>
    <xf numFmtId="3" fontId="17" fillId="6" borderId="0" xfId="0" applyNumberFormat="1" applyFont="1" applyFill="1" applyAlignment="1">
      <alignment vertical="center"/>
    </xf>
    <xf numFmtId="14" fontId="17" fillId="0" borderId="0" xfId="0" applyNumberFormat="1" applyFont="1" applyAlignment="1">
      <alignment vertical="center"/>
    </xf>
    <xf numFmtId="179" fontId="17" fillId="6" borderId="0" xfId="1" applyNumberFormat="1" applyFont="1" applyFill="1" applyAlignment="1">
      <alignment vertical="center"/>
    </xf>
    <xf numFmtId="0" fontId="17" fillId="0" borderId="0" xfId="0" applyFont="1"/>
    <xf numFmtId="0" fontId="17" fillId="0" borderId="0" xfId="0" applyFont="1" applyAlignment="1">
      <alignment horizontal="left" vertical="center"/>
    </xf>
    <xf numFmtId="0" fontId="22" fillId="5" borderId="0" xfId="0" applyFont="1" applyFill="1" applyAlignment="1">
      <alignment horizontal="left" vertical="center"/>
    </xf>
    <xf numFmtId="0" fontId="22" fillId="5" borderId="0" xfId="0" applyFont="1" applyFill="1" applyAlignment="1">
      <alignment vertical="center"/>
    </xf>
    <xf numFmtId="3" fontId="22" fillId="5" borderId="0" xfId="0" applyNumberFormat="1" applyFont="1" applyFill="1" applyAlignment="1">
      <alignment vertical="center"/>
    </xf>
    <xf numFmtId="9" fontId="22" fillId="5" borderId="0" xfId="0" applyNumberFormat="1" applyFont="1" applyFill="1" applyAlignment="1">
      <alignment vertical="center"/>
    </xf>
    <xf numFmtId="3" fontId="25" fillId="0" borderId="0" xfId="0" applyNumberFormat="1" applyFont="1"/>
    <xf numFmtId="179" fontId="25" fillId="0" borderId="0" xfId="1" applyNumberFormat="1" applyFont="1" applyFill="1" applyAlignment="1"/>
    <xf numFmtId="0" fontId="25" fillId="0" borderId="0" xfId="0" applyFont="1"/>
    <xf numFmtId="38" fontId="17" fillId="0" borderId="0" xfId="3" applyFont="1" applyFill="1" applyAlignment="1">
      <alignment vertical="center"/>
    </xf>
    <xf numFmtId="0" fontId="13" fillId="2" borderId="1" xfId="2" applyFont="1" applyFill="1" applyBorder="1" applyAlignment="1">
      <alignment horizontal="center" vertical="center"/>
    </xf>
    <xf numFmtId="9" fontId="13" fillId="2" borderId="0" xfId="2" applyNumberFormat="1" applyFont="1" applyFill="1" applyAlignment="1">
      <alignment horizontal="center" vertical="center"/>
    </xf>
    <xf numFmtId="9" fontId="12" fillId="2" borderId="0" xfId="2" applyNumberFormat="1" applyFont="1" applyFill="1" applyAlignment="1">
      <alignment horizontal="center" vertical="center"/>
    </xf>
    <xf numFmtId="0" fontId="13" fillId="2" borderId="5" xfId="2" applyFont="1" applyFill="1" applyBorder="1" applyAlignment="1">
      <alignment horizontal="center" vertical="center"/>
    </xf>
    <xf numFmtId="0" fontId="13" fillId="2" borderId="9" xfId="2" applyFont="1" applyFill="1" applyBorder="1" applyAlignment="1">
      <alignment horizontal="center" vertical="center"/>
    </xf>
    <xf numFmtId="0" fontId="13" fillId="2" borderId="2" xfId="2" applyFont="1" applyFill="1" applyBorder="1" applyAlignment="1" applyProtection="1">
      <alignment horizontal="center" vertical="center" shrinkToFit="1"/>
      <protection locked="0"/>
    </xf>
    <xf numFmtId="0" fontId="13" fillId="2" borderId="3" xfId="2" applyFont="1" applyFill="1" applyBorder="1" applyAlignment="1" applyProtection="1">
      <alignment horizontal="center" vertical="center" shrinkToFit="1"/>
      <protection locked="0"/>
    </xf>
    <xf numFmtId="0" fontId="13" fillId="2" borderId="4" xfId="2" applyFont="1" applyFill="1" applyBorder="1" applyAlignment="1" applyProtection="1">
      <alignment horizontal="center" vertical="center" shrinkToFit="1"/>
      <protection locked="0"/>
    </xf>
    <xf numFmtId="0" fontId="13" fillId="2" borderId="6" xfId="2" applyFont="1" applyFill="1" applyBorder="1" applyAlignment="1" applyProtection="1">
      <alignment horizontal="center" vertical="center" shrinkToFit="1"/>
      <protection locked="0"/>
    </xf>
    <xf numFmtId="0" fontId="13" fillId="2" borderId="7" xfId="2" applyFont="1" applyFill="1" applyBorder="1" applyAlignment="1" applyProtection="1">
      <alignment horizontal="center" vertical="center" shrinkToFit="1"/>
      <protection locked="0"/>
    </xf>
    <xf numFmtId="0" fontId="13" fillId="2" borderId="8" xfId="2" applyFont="1" applyFill="1" applyBorder="1" applyAlignment="1" applyProtection="1">
      <alignment horizontal="center" vertical="center" shrinkToFit="1"/>
      <protection locked="0"/>
    </xf>
    <xf numFmtId="14" fontId="13" fillId="2" borderId="10" xfId="2" applyNumberFormat="1" applyFont="1" applyFill="1" applyBorder="1" applyAlignment="1" applyProtection="1">
      <alignment horizontal="center" vertical="center" shrinkToFit="1"/>
      <protection locked="0"/>
    </xf>
    <xf numFmtId="0" fontId="13" fillId="2" borderId="11" xfId="2" applyFont="1" applyFill="1" applyBorder="1" applyAlignment="1" applyProtection="1">
      <alignment horizontal="center" vertical="center" shrinkToFit="1"/>
      <protection locked="0"/>
    </xf>
    <xf numFmtId="0" fontId="13" fillId="2" borderId="12" xfId="2" applyFont="1" applyFill="1" applyBorder="1" applyAlignment="1" applyProtection="1">
      <alignment horizontal="center" vertical="center" shrinkToFit="1"/>
      <protection locked="0"/>
    </xf>
    <xf numFmtId="0" fontId="10" fillId="2" borderId="13" xfId="2"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14" xfId="2" applyFont="1" applyFill="1" applyBorder="1" applyAlignment="1">
      <alignment horizontal="center" vertical="center"/>
    </xf>
    <xf numFmtId="0" fontId="10" fillId="2" borderId="15" xfId="2" applyFont="1" applyFill="1" applyBorder="1" applyAlignment="1">
      <alignment horizontal="center" vertical="center"/>
    </xf>
    <xf numFmtId="0" fontId="10" fillId="2" borderId="15" xfId="2" applyFont="1" applyFill="1" applyBorder="1">
      <alignment vertical="center"/>
    </xf>
    <xf numFmtId="0" fontId="10" fillId="2" borderId="19" xfId="2" applyFont="1" applyFill="1" applyBorder="1">
      <alignment vertical="center"/>
    </xf>
    <xf numFmtId="0" fontId="10" fillId="2" borderId="20" xfId="2" applyFont="1" applyFill="1" applyBorder="1">
      <alignment vertical="center"/>
    </xf>
    <xf numFmtId="0" fontId="10" fillId="2" borderId="16" xfId="2" applyFont="1" applyFill="1" applyBorder="1" applyAlignment="1">
      <alignment horizontal="center" vertical="center" wrapText="1"/>
    </xf>
    <xf numFmtId="0" fontId="10" fillId="2" borderId="21" xfId="2" applyFont="1" applyFill="1" applyBorder="1" applyAlignment="1">
      <alignment horizontal="center" vertical="center" wrapText="1"/>
    </xf>
    <xf numFmtId="0" fontId="10" fillId="2" borderId="52" xfId="0" applyFont="1" applyFill="1" applyBorder="1" applyAlignment="1">
      <alignment horizontal="left" vertical="center" wrapText="1" indent="2"/>
    </xf>
    <xf numFmtId="0" fontId="10" fillId="2" borderId="53" xfId="0" applyFont="1" applyFill="1" applyBorder="1" applyAlignment="1">
      <alignment horizontal="left" vertical="center" wrapText="1" indent="2"/>
    </xf>
    <xf numFmtId="0" fontId="10" fillId="2" borderId="37" xfId="0" applyFont="1" applyFill="1" applyBorder="1" applyAlignment="1">
      <alignment horizontal="left" vertical="center"/>
    </xf>
    <xf numFmtId="0" fontId="10" fillId="2" borderId="7" xfId="0" applyFont="1" applyFill="1" applyBorder="1" applyAlignment="1">
      <alignment horizontal="left" vertical="center"/>
    </xf>
    <xf numFmtId="0" fontId="10" fillId="2" borderId="32" xfId="0" applyFont="1" applyFill="1" applyBorder="1" applyAlignment="1">
      <alignment horizontal="left" vertical="center"/>
    </xf>
    <xf numFmtId="0" fontId="10" fillId="2" borderId="37"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37" xfId="2" applyFont="1" applyFill="1" applyBorder="1" applyAlignment="1">
      <alignment horizontal="left" vertical="center"/>
    </xf>
    <xf numFmtId="0" fontId="10" fillId="2" borderId="7" xfId="2" applyFont="1" applyFill="1" applyBorder="1" applyAlignment="1">
      <alignment horizontal="left" vertical="center"/>
    </xf>
    <xf numFmtId="0" fontId="10" fillId="2" borderId="32" xfId="2" applyFont="1" applyFill="1" applyBorder="1" applyAlignment="1">
      <alignment horizontal="left" vertical="center"/>
    </xf>
    <xf numFmtId="0" fontId="10" fillId="2" borderId="43" xfId="2" applyFont="1" applyFill="1" applyBorder="1" applyAlignment="1">
      <alignment vertical="center" shrinkToFit="1"/>
    </xf>
    <xf numFmtId="0" fontId="10" fillId="2" borderId="44" xfId="2" applyFont="1" applyFill="1" applyBorder="1" applyAlignment="1">
      <alignment vertical="center" shrinkToFit="1"/>
    </xf>
    <xf numFmtId="0" fontId="10" fillId="2" borderId="45" xfId="2" applyFont="1" applyFill="1" applyBorder="1" applyAlignment="1">
      <alignment vertical="center" shrinkToFit="1"/>
    </xf>
    <xf numFmtId="0" fontId="10" fillId="2" borderId="0" xfId="2" applyFont="1" applyFill="1" applyAlignment="1">
      <alignment horizontal="left" vertical="top" wrapText="1"/>
    </xf>
    <xf numFmtId="0" fontId="10" fillId="0" borderId="0" xfId="2" applyFont="1" applyAlignment="1">
      <alignment horizontal="left" vertical="top" wrapText="1"/>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4" xfId="2" applyFont="1" applyBorder="1" applyAlignment="1" applyProtection="1">
      <alignment horizontal="center" vertical="center" shrinkToFit="1"/>
      <protection locked="0"/>
    </xf>
    <xf numFmtId="14" fontId="13" fillId="0" borderId="10" xfId="2" applyNumberFormat="1" applyFont="1" applyBorder="1" applyAlignment="1" applyProtection="1">
      <alignment horizontal="center" vertical="center" shrinkToFit="1"/>
      <protection locked="0"/>
    </xf>
    <xf numFmtId="14" fontId="13" fillId="0" borderId="11" xfId="2" applyNumberFormat="1" applyFont="1" applyBorder="1" applyAlignment="1" applyProtection="1">
      <alignment horizontal="center" vertical="center" shrinkToFit="1"/>
      <protection locked="0"/>
    </xf>
    <xf numFmtId="14" fontId="13" fillId="0" borderId="12" xfId="2" applyNumberFormat="1" applyFont="1" applyBorder="1" applyAlignment="1" applyProtection="1">
      <alignment horizontal="center" vertical="center" shrinkToFit="1"/>
      <protection locked="0"/>
    </xf>
    <xf numFmtId="0" fontId="10" fillId="0" borderId="13" xfId="2" applyFont="1" applyBorder="1" applyAlignment="1">
      <alignment horizontal="center" vertical="center" wrapText="1"/>
    </xf>
    <xf numFmtId="0" fontId="10" fillId="0" borderId="18" xfId="2" applyFont="1" applyBorder="1" applyAlignment="1">
      <alignment horizontal="center" vertical="center" wrapText="1"/>
    </xf>
    <xf numFmtId="0" fontId="10" fillId="0" borderId="14" xfId="2" applyFont="1" applyBorder="1" applyAlignment="1">
      <alignment horizontal="center" vertical="center"/>
    </xf>
    <xf numFmtId="0" fontId="10" fillId="0" borderId="15" xfId="2" applyFont="1" applyBorder="1" applyAlignment="1">
      <alignment horizontal="center" vertical="center"/>
    </xf>
    <xf numFmtId="0" fontId="10" fillId="0" borderId="15" xfId="2" applyFont="1" applyBorder="1">
      <alignment vertical="center"/>
    </xf>
    <xf numFmtId="0" fontId="10" fillId="0" borderId="19" xfId="2" applyFont="1" applyBorder="1">
      <alignment vertical="center"/>
    </xf>
    <xf numFmtId="0" fontId="10" fillId="0" borderId="20" xfId="2" applyFont="1" applyBorder="1">
      <alignment vertical="center"/>
    </xf>
    <xf numFmtId="0" fontId="10" fillId="0" borderId="16" xfId="2" applyFont="1" applyBorder="1" applyAlignment="1">
      <alignment horizontal="center" vertical="center" wrapText="1"/>
    </xf>
    <xf numFmtId="0" fontId="10" fillId="0" borderId="21" xfId="2" applyFont="1" applyBorder="1" applyAlignment="1">
      <alignment horizontal="center" vertical="center" wrapText="1"/>
    </xf>
    <xf numFmtId="0" fontId="10" fillId="0" borderId="58"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37" xfId="0" applyFont="1" applyBorder="1" applyAlignment="1">
      <alignment horizontal="left" vertical="center" wrapText="1"/>
    </xf>
    <xf numFmtId="0" fontId="10" fillId="0" borderId="7" xfId="0" applyFont="1" applyBorder="1" applyAlignment="1">
      <alignment horizontal="left" vertical="center" wrapText="1"/>
    </xf>
    <xf numFmtId="0" fontId="10" fillId="0" borderId="32" xfId="0" applyFont="1" applyBorder="1" applyAlignment="1">
      <alignment horizontal="left" vertical="center" wrapText="1"/>
    </xf>
    <xf numFmtId="0" fontId="10" fillId="0" borderId="37" xfId="0" applyFont="1" applyBorder="1" applyAlignment="1">
      <alignment horizontal="left" vertical="center"/>
    </xf>
    <xf numFmtId="0" fontId="10" fillId="0" borderId="7" xfId="0" applyFont="1" applyBorder="1" applyAlignment="1">
      <alignment horizontal="left" vertical="center"/>
    </xf>
    <xf numFmtId="0" fontId="10" fillId="0" borderId="32" xfId="0" applyFont="1" applyBorder="1" applyAlignment="1">
      <alignment horizontal="left" vertical="center"/>
    </xf>
  </cellXfs>
  <cellStyles count="4">
    <cellStyle name="パーセント" xfId="1" builtinId="5"/>
    <cellStyle name="桁区切り" xfId="3" builtinId="6"/>
    <cellStyle name="標準" xfId="0" builtinId="0"/>
    <cellStyle name="標準 2" xfId="2" xr:uid="{C99D9722-FE1D-4880-91AD-992C13E8A2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2049" name="unitList"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5A13-1FC6-4132-8846-9D9B3ECF8F23}">
  <sheetPr>
    <tabColor theme="9" tint="0.79998168889431442"/>
  </sheetPr>
  <dimension ref="A1:N80"/>
  <sheetViews>
    <sheetView showGridLines="0" tabSelected="1" zoomScale="85" zoomScaleNormal="85" workbookViewId="0"/>
  </sheetViews>
  <sheetFormatPr defaultColWidth="4.5" defaultRowHeight="24" customHeight="1" x14ac:dyDescent="0.15"/>
  <cols>
    <col min="1" max="1" width="4.5" style="6" customWidth="1"/>
    <col min="2" max="2" width="11.125" style="6" customWidth="1"/>
    <col min="3" max="3" width="37.5" style="6" customWidth="1"/>
    <col min="4" max="5" width="16.125" style="6" customWidth="1"/>
    <col min="6" max="6" width="19.5" style="12" customWidth="1"/>
    <col min="7" max="7" width="16.125" style="6" customWidth="1"/>
    <col min="8" max="8" width="16.125" style="80" customWidth="1"/>
    <col min="9" max="9" width="0.5" style="6" customWidth="1"/>
    <col min="10" max="10" width="4.5" style="9"/>
    <col min="11" max="11" width="15.125" style="8" bestFit="1" customWidth="1"/>
    <col min="12" max="12" width="4.5" style="9"/>
    <col min="13" max="13" width="38" style="9" customWidth="1"/>
    <col min="14" max="14" width="18.75" style="10" customWidth="1"/>
    <col min="15" max="15" width="4.5" style="6"/>
    <col min="16" max="16" width="29.875" style="6" customWidth="1"/>
    <col min="17" max="17" width="18.75" style="6" customWidth="1"/>
    <col min="18" max="16384" width="4.5" style="6"/>
  </cols>
  <sheetData>
    <row r="1" spans="1:14" ht="22.5" customHeight="1" x14ac:dyDescent="0.15">
      <c r="A1" s="1" t="s">
        <v>0</v>
      </c>
      <c r="B1" s="2"/>
      <c r="C1" s="2"/>
      <c r="D1" s="2"/>
      <c r="E1" s="3"/>
      <c r="F1" s="4"/>
      <c r="G1" s="2"/>
      <c r="H1" s="5"/>
      <c r="J1" s="7"/>
    </row>
    <row r="2" spans="1:14" s="18" customFormat="1" ht="22.5" customHeight="1" thickBot="1" x14ac:dyDescent="0.2">
      <c r="A2" s="6"/>
      <c r="B2" s="6"/>
      <c r="C2" s="6"/>
      <c r="D2" s="6"/>
      <c r="E2" s="11"/>
      <c r="F2" s="12"/>
      <c r="G2" s="13"/>
      <c r="H2" s="13"/>
      <c r="I2" s="13"/>
      <c r="J2" s="14"/>
      <c r="K2" s="15"/>
      <c r="L2" s="16"/>
      <c r="M2" s="16"/>
      <c r="N2" s="17"/>
    </row>
    <row r="3" spans="1:14" s="18" customFormat="1" ht="22.5" customHeight="1" x14ac:dyDescent="0.15">
      <c r="B3" s="167" t="s">
        <v>1</v>
      </c>
      <c r="C3" s="172" t="s">
        <v>2</v>
      </c>
      <c r="D3" s="173"/>
      <c r="E3" s="173"/>
      <c r="F3" s="174"/>
      <c r="G3" s="168"/>
      <c r="H3" s="168"/>
      <c r="I3" s="168"/>
      <c r="J3" s="169"/>
      <c r="K3" s="15"/>
      <c r="L3" s="16"/>
      <c r="M3" s="16"/>
      <c r="N3" s="17"/>
    </row>
    <row r="4" spans="1:14" s="18" customFormat="1" ht="22.5" customHeight="1" x14ac:dyDescent="0.15">
      <c r="B4" s="170" t="s">
        <v>3</v>
      </c>
      <c r="C4" s="175" t="s">
        <v>4</v>
      </c>
      <c r="D4" s="176"/>
      <c r="E4" s="176"/>
      <c r="F4" s="177"/>
      <c r="G4" s="168"/>
      <c r="H4" s="168"/>
      <c r="I4" s="168"/>
      <c r="J4" s="169"/>
      <c r="K4" s="15"/>
      <c r="L4" s="16"/>
      <c r="M4" s="16"/>
      <c r="N4" s="17"/>
    </row>
    <row r="5" spans="1:14" s="18" customFormat="1" ht="22.5" customHeight="1" thickBot="1" x14ac:dyDescent="0.2">
      <c r="B5" s="171" t="s">
        <v>5</v>
      </c>
      <c r="C5" s="178">
        <v>46081</v>
      </c>
      <c r="D5" s="179"/>
      <c r="E5" s="179"/>
      <c r="F5" s="180"/>
      <c r="G5" s="168"/>
      <c r="H5" s="168"/>
      <c r="I5" s="168"/>
      <c r="J5" s="169"/>
      <c r="K5" s="15"/>
      <c r="L5" s="16"/>
      <c r="M5" s="16"/>
      <c r="N5" s="17"/>
    </row>
    <row r="6" spans="1:14" s="18" customFormat="1" ht="22.5" customHeight="1" x14ac:dyDescent="0.15">
      <c r="A6" s="6"/>
      <c r="B6" s="6"/>
      <c r="C6" s="6"/>
      <c r="D6" s="6"/>
      <c r="E6" s="11"/>
      <c r="F6" s="6"/>
      <c r="G6" s="13"/>
      <c r="H6" s="13"/>
      <c r="I6" s="13"/>
      <c r="J6" s="14"/>
      <c r="K6" s="15"/>
      <c r="L6" s="16"/>
      <c r="M6" s="16"/>
      <c r="N6" s="17"/>
    </row>
    <row r="7" spans="1:14" s="18" customFormat="1" ht="22.5" customHeight="1" x14ac:dyDescent="0.15">
      <c r="A7" s="6"/>
      <c r="B7" s="6"/>
      <c r="C7" s="6"/>
      <c r="D7" s="6"/>
      <c r="E7" s="6"/>
      <c r="F7" s="6"/>
      <c r="G7" s="13"/>
      <c r="H7" s="13"/>
      <c r="I7" s="13"/>
      <c r="J7" s="14"/>
      <c r="K7" s="15"/>
      <c r="L7" s="16"/>
      <c r="M7" s="16"/>
      <c r="N7" s="17"/>
    </row>
    <row r="8" spans="1:14" s="18" customFormat="1" ht="22.5" customHeight="1" x14ac:dyDescent="0.15">
      <c r="A8" s="6"/>
      <c r="B8" s="6"/>
      <c r="C8" s="6"/>
      <c r="D8" s="6"/>
      <c r="E8" s="13"/>
      <c r="F8" s="6"/>
      <c r="G8" s="13"/>
      <c r="H8" s="13"/>
      <c r="I8" s="13"/>
      <c r="J8" s="14"/>
      <c r="K8" s="15"/>
      <c r="L8" s="16"/>
      <c r="M8" s="16"/>
      <c r="N8" s="17"/>
    </row>
    <row r="9" spans="1:14" s="18" customFormat="1" ht="22.5" customHeight="1" x14ac:dyDescent="0.15">
      <c r="A9" s="6"/>
      <c r="B9" s="6"/>
      <c r="C9" s="6"/>
      <c r="D9" s="6"/>
      <c r="E9" s="13"/>
      <c r="F9" s="6"/>
      <c r="G9" s="13"/>
      <c r="H9" s="13"/>
      <c r="I9" s="13"/>
      <c r="J9" s="14"/>
      <c r="K9" s="15"/>
      <c r="L9" s="16"/>
      <c r="M9" s="16"/>
      <c r="N9" s="17"/>
    </row>
    <row r="10" spans="1:14" s="18" customFormat="1" ht="22.5" customHeight="1" thickBot="1" x14ac:dyDescent="0.2">
      <c r="A10" s="6" t="s">
        <v>6</v>
      </c>
      <c r="B10" s="6"/>
      <c r="C10" s="6"/>
      <c r="D10" s="6"/>
      <c r="E10" s="11"/>
      <c r="F10" s="19"/>
      <c r="G10" s="6"/>
      <c r="H10" s="20" t="s">
        <v>7</v>
      </c>
      <c r="I10" s="6"/>
      <c r="J10" s="9"/>
      <c r="K10" s="15"/>
      <c r="L10" s="16"/>
      <c r="M10" s="16"/>
      <c r="N10" s="17"/>
    </row>
    <row r="11" spans="1:14" ht="22.5" customHeight="1" x14ac:dyDescent="0.15">
      <c r="A11" s="181" t="s">
        <v>8</v>
      </c>
      <c r="B11" s="183" t="s">
        <v>9</v>
      </c>
      <c r="C11" s="184"/>
      <c r="D11" s="185"/>
      <c r="E11" s="188" t="s">
        <v>10</v>
      </c>
      <c r="F11" s="21" t="s">
        <v>11</v>
      </c>
      <c r="G11" s="22"/>
      <c r="H11" s="23"/>
    </row>
    <row r="12" spans="1:14" ht="36.950000000000003" customHeight="1" thickBot="1" x14ac:dyDescent="0.2">
      <c r="A12" s="182"/>
      <c r="B12" s="186"/>
      <c r="C12" s="187"/>
      <c r="D12" s="187"/>
      <c r="E12" s="189"/>
      <c r="F12" s="24" t="s">
        <v>12</v>
      </c>
      <c r="G12" s="25" t="s">
        <v>13</v>
      </c>
      <c r="H12" s="26" t="s">
        <v>14</v>
      </c>
      <c r="K12" s="8" t="s">
        <v>15</v>
      </c>
    </row>
    <row r="13" spans="1:14" ht="27" customHeight="1" thickTop="1" x14ac:dyDescent="0.15">
      <c r="A13" s="27">
        <v>1</v>
      </c>
      <c r="B13" s="28" t="s">
        <v>16</v>
      </c>
      <c r="C13" s="28"/>
      <c r="D13" s="29"/>
      <c r="E13" s="30">
        <v>0</v>
      </c>
      <c r="F13" s="31" t="str">
        <f>IFERROR(H13/G13,"")</f>
        <v/>
      </c>
      <c r="G13" s="32">
        <f>SUMIFS('明細（オンバラ）'!$E:$E,'明細（オンバラ）'!J:J,K13)</f>
        <v>0</v>
      </c>
      <c r="H13" s="33">
        <f>SUMIFS('明細（オンバラ）'!$G:$G,'明細（オンバラ）'!J:J,K13)</f>
        <v>0</v>
      </c>
      <c r="I13" s="6">
        <f t="shared" ref="I13:I36" si="0">IFERROR(H13/$G$44*100,"")</f>
        <v>0</v>
      </c>
      <c r="K13" s="8">
        <v>101</v>
      </c>
    </row>
    <row r="14" spans="1:14" ht="26.25" customHeight="1" x14ac:dyDescent="0.15">
      <c r="A14" s="34">
        <v>2</v>
      </c>
      <c r="B14" s="35" t="s">
        <v>17</v>
      </c>
      <c r="C14" s="35"/>
      <c r="D14" s="36"/>
      <c r="E14" s="37">
        <v>0</v>
      </c>
      <c r="F14" s="31">
        <f t="shared" ref="F14:F43" si="1">IFERROR(H14/G14,"")</f>
        <v>0</v>
      </c>
      <c r="G14" s="32">
        <f>SUMIFS('明細（オンバラ）'!$E:$E,'明細（オンバラ）'!J:J,K14)</f>
        <v>47394</v>
      </c>
      <c r="H14" s="38">
        <f>SUMIFS('明細（オンバラ）'!$G:$G,'明細（オンバラ）'!J:J,K14)</f>
        <v>0</v>
      </c>
      <c r="I14" s="6">
        <f t="shared" si="0"/>
        <v>0</v>
      </c>
      <c r="K14" s="8">
        <v>201</v>
      </c>
    </row>
    <row r="15" spans="1:14" ht="26.25" customHeight="1" x14ac:dyDescent="0.15">
      <c r="A15" s="34">
        <v>3</v>
      </c>
      <c r="B15" s="35" t="s">
        <v>18</v>
      </c>
      <c r="C15" s="35"/>
      <c r="D15" s="36"/>
      <c r="E15" s="37" t="s">
        <v>19</v>
      </c>
      <c r="F15" s="31" t="str">
        <f t="shared" si="1"/>
        <v/>
      </c>
      <c r="G15" s="32">
        <f>SUMIFS('明細（オンバラ）'!$E:$E,'明細（オンバラ）'!J:J,K15)</f>
        <v>0</v>
      </c>
      <c r="H15" s="38">
        <f>SUMIFS('明細（オンバラ）'!$G:$G,'明細（オンバラ）'!J:J,K15)</f>
        <v>0</v>
      </c>
      <c r="I15" s="6">
        <f t="shared" si="0"/>
        <v>0</v>
      </c>
      <c r="K15" s="8">
        <v>301</v>
      </c>
    </row>
    <row r="16" spans="1:14" ht="26.25" customHeight="1" x14ac:dyDescent="0.15">
      <c r="A16" s="34">
        <v>4</v>
      </c>
      <c r="B16" s="35" t="s">
        <v>20</v>
      </c>
      <c r="C16" s="35"/>
      <c r="D16" s="36"/>
      <c r="E16" s="37">
        <v>0</v>
      </c>
      <c r="F16" s="31" t="str">
        <f t="shared" si="1"/>
        <v/>
      </c>
      <c r="G16" s="32">
        <f>SUMIFS('明細（オンバラ）'!$E:$E,'明細（オンバラ）'!J:J,K16)</f>
        <v>0</v>
      </c>
      <c r="H16" s="38">
        <f>SUMIFS('明細（オンバラ）'!$G:$G,'明細（オンバラ）'!J:J,K16)</f>
        <v>0</v>
      </c>
      <c r="I16" s="6">
        <f t="shared" si="0"/>
        <v>0</v>
      </c>
      <c r="K16" s="8">
        <v>401</v>
      </c>
    </row>
    <row r="17" spans="1:11" ht="26.25" customHeight="1" x14ac:dyDescent="0.15">
      <c r="A17" s="34">
        <v>5</v>
      </c>
      <c r="B17" s="35" t="s">
        <v>21</v>
      </c>
      <c r="C17" s="35"/>
      <c r="D17" s="36"/>
      <c r="E17" s="37">
        <v>0</v>
      </c>
      <c r="F17" s="31" t="str">
        <f t="shared" si="1"/>
        <v/>
      </c>
      <c r="G17" s="32">
        <f>SUMIFS('明細（オンバラ）'!$E:$E,'明細（オンバラ）'!J:J,K17)</f>
        <v>0</v>
      </c>
      <c r="H17" s="38">
        <f>SUMIFS('明細（オンバラ）'!$G:$G,'明細（オンバラ）'!J:J,K17)</f>
        <v>0</v>
      </c>
      <c r="I17" s="6">
        <f t="shared" si="0"/>
        <v>0</v>
      </c>
      <c r="K17" s="8">
        <v>501</v>
      </c>
    </row>
    <row r="18" spans="1:11" ht="26.25" customHeight="1" x14ac:dyDescent="0.15">
      <c r="A18" s="34">
        <v>6</v>
      </c>
      <c r="B18" s="35" t="s">
        <v>22</v>
      </c>
      <c r="C18" s="35"/>
      <c r="D18" s="36"/>
      <c r="E18" s="37" t="s">
        <v>23</v>
      </c>
      <c r="F18" s="31" t="str">
        <f t="shared" si="1"/>
        <v/>
      </c>
      <c r="G18" s="32">
        <f>SUMIFS('明細（オンバラ）'!$E:$E,'明細（オンバラ）'!J:J,K18)</f>
        <v>0</v>
      </c>
      <c r="H18" s="38">
        <f>SUMIFS('明細（オンバラ）'!$G:$G,'明細（オンバラ）'!J:J,K18)</f>
        <v>0</v>
      </c>
      <c r="I18" s="6">
        <f t="shared" si="0"/>
        <v>0</v>
      </c>
      <c r="K18" s="8">
        <v>601</v>
      </c>
    </row>
    <row r="19" spans="1:11" ht="26.25" customHeight="1" x14ac:dyDescent="0.15">
      <c r="A19" s="34">
        <v>7</v>
      </c>
      <c r="B19" s="35" t="s">
        <v>24</v>
      </c>
      <c r="C19" s="35"/>
      <c r="D19" s="36"/>
      <c r="E19" s="37" t="s">
        <v>19</v>
      </c>
      <c r="F19" s="31" t="str">
        <f t="shared" si="1"/>
        <v/>
      </c>
      <c r="G19" s="32">
        <f>SUMIFS('明細（オンバラ）'!$E:$E,'明細（オンバラ）'!J:J,K19)</f>
        <v>0</v>
      </c>
      <c r="H19" s="38">
        <f>SUMIFS('明細（オンバラ）'!$G:$G,'明細（オンバラ）'!J:J,K19)</f>
        <v>0</v>
      </c>
      <c r="I19" s="6">
        <f t="shared" si="0"/>
        <v>0</v>
      </c>
      <c r="K19" s="8">
        <v>701</v>
      </c>
    </row>
    <row r="20" spans="1:11" ht="26.25" customHeight="1" x14ac:dyDescent="0.15">
      <c r="A20" s="34">
        <v>8</v>
      </c>
      <c r="B20" s="35" t="s">
        <v>25</v>
      </c>
      <c r="C20" s="35"/>
      <c r="D20" s="36"/>
      <c r="E20" s="37" t="s">
        <v>26</v>
      </c>
      <c r="F20" s="31" t="str">
        <f t="shared" si="1"/>
        <v/>
      </c>
      <c r="G20" s="32">
        <f>SUMIFS('明細（オンバラ）'!$E:$E,'明細（オンバラ）'!J:J,K20)</f>
        <v>0</v>
      </c>
      <c r="H20" s="38">
        <f>SUMIFS('明細（オンバラ）'!$G:$G,'明細（オンバラ）'!J:J,K20)</f>
        <v>0</v>
      </c>
      <c r="I20" s="6">
        <f t="shared" si="0"/>
        <v>0</v>
      </c>
      <c r="K20" s="8">
        <v>801</v>
      </c>
    </row>
    <row r="21" spans="1:11" ht="26.25" customHeight="1" x14ac:dyDescent="0.15">
      <c r="A21" s="34">
        <v>9</v>
      </c>
      <c r="B21" s="35" t="s">
        <v>27</v>
      </c>
      <c r="C21" s="35"/>
      <c r="D21" s="36"/>
      <c r="E21" s="37" t="s">
        <v>26</v>
      </c>
      <c r="F21" s="31" t="str">
        <f t="shared" si="1"/>
        <v/>
      </c>
      <c r="G21" s="32">
        <f>SUMIFS('明細（オンバラ）'!$E:$E,'明細（オンバラ）'!J:J,K21)</f>
        <v>0</v>
      </c>
      <c r="H21" s="38">
        <f>SUMIFS('明細（オンバラ）'!$G:$G,'明細（オンバラ）'!J:J,K21)</f>
        <v>0</v>
      </c>
      <c r="I21" s="6">
        <f t="shared" si="0"/>
        <v>0</v>
      </c>
      <c r="K21" s="8">
        <v>901</v>
      </c>
    </row>
    <row r="22" spans="1:11" ht="26.25" customHeight="1" x14ac:dyDescent="0.15">
      <c r="A22" s="34">
        <v>10</v>
      </c>
      <c r="B22" s="35" t="s">
        <v>28</v>
      </c>
      <c r="C22" s="35"/>
      <c r="D22" s="36"/>
      <c r="E22" s="37" t="s">
        <v>23</v>
      </c>
      <c r="F22" s="31" t="str">
        <f t="shared" si="1"/>
        <v/>
      </c>
      <c r="G22" s="32">
        <f>SUMIFS('明細（オンバラ）'!$E:$E,'明細（オンバラ）'!J:J,K22)</f>
        <v>0</v>
      </c>
      <c r="H22" s="38">
        <f>SUMIFS('明細（オンバラ）'!$G:$G,'明細（オンバラ）'!J:J,K22)</f>
        <v>0</v>
      </c>
      <c r="I22" s="6">
        <f t="shared" si="0"/>
        <v>0</v>
      </c>
      <c r="K22" s="8">
        <v>1001</v>
      </c>
    </row>
    <row r="23" spans="1:11" ht="26.25" customHeight="1" x14ac:dyDescent="0.15">
      <c r="A23" s="39">
        <v>11</v>
      </c>
      <c r="B23" s="35" t="s">
        <v>29</v>
      </c>
      <c r="C23" s="35"/>
      <c r="D23" s="36"/>
      <c r="E23" s="37" t="s">
        <v>23</v>
      </c>
      <c r="F23" s="31">
        <f t="shared" si="1"/>
        <v>0.2</v>
      </c>
      <c r="G23" s="32">
        <f>SUMIFS('明細（オンバラ）'!$E:$E,'明細（オンバラ）'!J:J,K23)+SUM(G24)</f>
        <v>49535595</v>
      </c>
      <c r="H23" s="38">
        <f>SUMIFS('明細（オンバラ）'!$G:$G,'明細（オンバラ）'!J:J,K23)+SUM(H24)</f>
        <v>9907119</v>
      </c>
      <c r="I23" s="6">
        <f t="shared" si="0"/>
        <v>0.83009064653582088</v>
      </c>
      <c r="K23" s="8">
        <v>1101</v>
      </c>
    </row>
    <row r="24" spans="1:11" ht="26.25" customHeight="1" x14ac:dyDescent="0.15">
      <c r="A24" s="40"/>
      <c r="B24" s="35" t="s">
        <v>30</v>
      </c>
      <c r="C24" s="35"/>
      <c r="D24" s="36"/>
      <c r="E24" s="37" t="s">
        <v>23</v>
      </c>
      <c r="F24" s="31" t="str">
        <f t="shared" si="1"/>
        <v/>
      </c>
      <c r="G24" s="32">
        <f>SUMIFS('明細（オンバラ）'!$E:$E,'明細（オンバラ）'!J:J,K24)</f>
        <v>0</v>
      </c>
      <c r="H24" s="38">
        <f>SUMIFS('明細（オンバラ）'!$G:$G,'明細（オンバラ）'!J:J,K24)</f>
        <v>0</v>
      </c>
      <c r="I24" s="6">
        <f t="shared" si="0"/>
        <v>0</v>
      </c>
      <c r="K24" s="8">
        <v>1102</v>
      </c>
    </row>
    <row r="25" spans="1:11" ht="26.25" customHeight="1" x14ac:dyDescent="0.15">
      <c r="A25" s="34">
        <v>12</v>
      </c>
      <c r="B25" s="35" t="s">
        <v>31</v>
      </c>
      <c r="C25" s="35"/>
      <c r="D25" s="36"/>
      <c r="E25" s="37" t="s">
        <v>32</v>
      </c>
      <c r="F25" s="31" t="str">
        <f t="shared" si="1"/>
        <v/>
      </c>
      <c r="G25" s="32">
        <f>SUMIFS('明細（オンバラ）'!$E:$E,'明細（オンバラ）'!J:J,K25)</f>
        <v>0</v>
      </c>
      <c r="H25" s="38">
        <f>SUMIFS('明細（オンバラ）'!$G:$G,'明細（オンバラ）'!J:J,K25)</f>
        <v>0</v>
      </c>
      <c r="I25" s="6">
        <f t="shared" si="0"/>
        <v>0</v>
      </c>
      <c r="K25" s="8">
        <v>1201</v>
      </c>
    </row>
    <row r="26" spans="1:11" ht="26.25" customHeight="1" x14ac:dyDescent="0.15">
      <c r="A26" s="39">
        <v>13</v>
      </c>
      <c r="B26" s="35" t="s">
        <v>33</v>
      </c>
      <c r="C26" s="35"/>
      <c r="D26" s="36"/>
      <c r="E26" s="37" t="s">
        <v>23</v>
      </c>
      <c r="F26" s="31">
        <f t="shared" si="1"/>
        <v>1</v>
      </c>
      <c r="G26" s="32">
        <f>SUMIFS('明細（オンバラ）'!$E:$E,'明細（オンバラ）'!J:J,K26)+SUM(G27)</f>
        <v>4709046</v>
      </c>
      <c r="H26" s="38">
        <f>SUMIFS('明細（オンバラ）'!$G:$G,'明細（オンバラ）'!J:J,K26)+SUM(H27)</f>
        <v>4709046</v>
      </c>
      <c r="I26" s="6">
        <f t="shared" si="0"/>
        <v>0.39455819988706314</v>
      </c>
      <c r="K26" s="8">
        <v>1301</v>
      </c>
    </row>
    <row r="27" spans="1:11" ht="26.25" customHeight="1" x14ac:dyDescent="0.15">
      <c r="A27" s="40"/>
      <c r="B27" s="35" t="s">
        <v>34</v>
      </c>
      <c r="C27" s="35"/>
      <c r="D27" s="36"/>
      <c r="E27" s="37" t="s">
        <v>23</v>
      </c>
      <c r="F27" s="31" t="str">
        <f t="shared" si="1"/>
        <v/>
      </c>
      <c r="G27" s="32">
        <f>SUMIFS('明細（オンバラ）'!$E:$E,'明細（オンバラ）'!J:J,K27)</f>
        <v>0</v>
      </c>
      <c r="H27" s="38">
        <f>SUMIFS('明細（オンバラ）'!$G:$G,'明細（オンバラ）'!J:J,K27)</f>
        <v>0</v>
      </c>
      <c r="I27" s="6">
        <f t="shared" si="0"/>
        <v>0</v>
      </c>
      <c r="K27" s="8">
        <v>1302</v>
      </c>
    </row>
    <row r="28" spans="1:11" ht="26.25" customHeight="1" x14ac:dyDescent="0.15">
      <c r="A28" s="39">
        <v>14</v>
      </c>
      <c r="B28" s="35" t="s">
        <v>35</v>
      </c>
      <c r="C28" s="35"/>
      <c r="D28" s="36"/>
      <c r="E28" s="37" t="s">
        <v>36</v>
      </c>
      <c r="F28" s="31" t="str">
        <f t="shared" si="1"/>
        <v/>
      </c>
      <c r="G28" s="32">
        <f>SUMIFS('明細（オンバラ）'!$E:$E,'明細（オンバラ）'!J:J,K28)</f>
        <v>0</v>
      </c>
      <c r="H28" s="38">
        <f>SUMIFS('明細（オンバラ）'!$G:$G,'明細（オンバラ）'!J:J,K28)</f>
        <v>0</v>
      </c>
      <c r="I28" s="6">
        <f t="shared" si="0"/>
        <v>0</v>
      </c>
      <c r="K28" s="8">
        <v>1401</v>
      </c>
    </row>
    <row r="29" spans="1:11" ht="26.25" customHeight="1" x14ac:dyDescent="0.15">
      <c r="A29" s="39">
        <v>15</v>
      </c>
      <c r="B29" s="35" t="s">
        <v>37</v>
      </c>
      <c r="C29" s="35"/>
      <c r="D29" s="36"/>
      <c r="E29" s="37" t="s">
        <v>38</v>
      </c>
      <c r="F29" s="31" t="str">
        <f t="shared" si="1"/>
        <v/>
      </c>
      <c r="G29" s="41">
        <f>SUMIFS('明細（オンバラ）'!$E:$E,'明細（オンバラ）'!J:J,K29)</f>
        <v>0</v>
      </c>
      <c r="H29" s="38">
        <f>SUMIFS('明細（オンバラ）'!$G:$G,'明細（オンバラ）'!J:J,K29)</f>
        <v>0</v>
      </c>
      <c r="I29" s="6">
        <f t="shared" si="0"/>
        <v>0</v>
      </c>
      <c r="K29" s="8">
        <v>1501</v>
      </c>
    </row>
    <row r="30" spans="1:11" ht="26.25" customHeight="1" x14ac:dyDescent="0.15">
      <c r="A30" s="34">
        <v>16</v>
      </c>
      <c r="B30" s="35" t="s">
        <v>39</v>
      </c>
      <c r="C30" s="35"/>
      <c r="D30" s="36"/>
      <c r="E30" s="37">
        <v>150</v>
      </c>
      <c r="F30" s="31" t="str">
        <f t="shared" si="1"/>
        <v/>
      </c>
      <c r="G30" s="32">
        <f>SUMIFS('明細（オンバラ）'!$E:$E,'明細（オンバラ）'!J:J,K30)</f>
        <v>0</v>
      </c>
      <c r="H30" s="38">
        <f>SUMIFS('明細（オンバラ）'!$G:$G,'明細（オンバラ）'!J:J,K30)</f>
        <v>0</v>
      </c>
      <c r="I30" s="6">
        <f t="shared" si="0"/>
        <v>0</v>
      </c>
      <c r="K30" s="8">
        <v>1601</v>
      </c>
    </row>
    <row r="31" spans="1:11" ht="26.25" customHeight="1" x14ac:dyDescent="0.15">
      <c r="A31" s="34">
        <v>17</v>
      </c>
      <c r="B31" s="35" t="s">
        <v>40</v>
      </c>
      <c r="C31" s="35"/>
      <c r="D31" s="36"/>
      <c r="E31" s="37" t="s">
        <v>41</v>
      </c>
      <c r="F31" s="31" t="str">
        <f t="shared" si="1"/>
        <v/>
      </c>
      <c r="G31" s="32">
        <f>SUMIFS('明細（オンバラ）'!$E:$E,'明細（オンバラ）'!J:J,K31)</f>
        <v>0</v>
      </c>
      <c r="H31" s="38">
        <f>SUMIFS('明細（オンバラ）'!$G:$G,'明細（オンバラ）'!J:J,K31)</f>
        <v>0</v>
      </c>
      <c r="I31" s="6">
        <f t="shared" si="0"/>
        <v>0</v>
      </c>
      <c r="K31" s="8">
        <v>1701</v>
      </c>
    </row>
    <row r="32" spans="1:11" ht="26.25" customHeight="1" x14ac:dyDescent="0.15">
      <c r="A32" s="34">
        <v>18</v>
      </c>
      <c r="B32" s="35" t="s">
        <v>42</v>
      </c>
      <c r="C32" s="35"/>
      <c r="D32" s="36"/>
      <c r="E32" s="37">
        <v>20</v>
      </c>
      <c r="F32" s="31" t="str">
        <f t="shared" si="1"/>
        <v/>
      </c>
      <c r="G32" s="32">
        <f>SUMIFS('明細（オンバラ）'!$E:$E,'明細（オンバラ）'!J:J,K32)</f>
        <v>0</v>
      </c>
      <c r="H32" s="38">
        <f>SUMIFS('明細（オンバラ）'!$G:$G,'明細（オンバラ）'!J:J,K32)</f>
        <v>0</v>
      </c>
      <c r="I32" s="6">
        <f t="shared" si="0"/>
        <v>0</v>
      </c>
      <c r="K32" s="8">
        <v>1801</v>
      </c>
    </row>
    <row r="33" spans="1:13" ht="26.25" customHeight="1" x14ac:dyDescent="0.15">
      <c r="A33" s="34">
        <v>19</v>
      </c>
      <c r="B33" s="35" t="s">
        <v>43</v>
      </c>
      <c r="C33" s="35"/>
      <c r="D33" s="36"/>
      <c r="E33" s="37" t="s">
        <v>44</v>
      </c>
      <c r="F33" s="31" t="str">
        <f t="shared" si="1"/>
        <v/>
      </c>
      <c r="G33" s="32">
        <f>SUMIFS('明細（オンバラ）'!$E:$E,'明細（オンバラ）'!J:J,K33)</f>
        <v>0</v>
      </c>
      <c r="H33" s="38">
        <f>SUMIFS('明細（オンバラ）'!$G:$G,'明細（オンバラ）'!J:J,K33)</f>
        <v>0</v>
      </c>
      <c r="I33" s="6">
        <f t="shared" si="0"/>
        <v>0</v>
      </c>
      <c r="K33" s="8">
        <v>1901</v>
      </c>
    </row>
    <row r="34" spans="1:13" ht="26.25" customHeight="1" x14ac:dyDescent="0.15">
      <c r="A34" s="34">
        <v>20</v>
      </c>
      <c r="B34" s="35" t="s">
        <v>45</v>
      </c>
      <c r="C34" s="35"/>
      <c r="D34" s="36"/>
      <c r="E34" s="37">
        <v>10</v>
      </c>
      <c r="F34" s="31" t="str">
        <f t="shared" si="1"/>
        <v/>
      </c>
      <c r="G34" s="32">
        <f>SUMIFS('明細（オンバラ）'!$E:$E,'明細（オンバラ）'!J:J,K34)</f>
        <v>0</v>
      </c>
      <c r="H34" s="38">
        <f>SUMIFS('明細（オンバラ）'!$G:$G,'明細（オンバラ）'!J:J,K34)</f>
        <v>0</v>
      </c>
      <c r="I34" s="6">
        <f t="shared" si="0"/>
        <v>0</v>
      </c>
      <c r="K34" s="8">
        <v>2001</v>
      </c>
    </row>
    <row r="35" spans="1:13" ht="26.25" customHeight="1" x14ac:dyDescent="0.15">
      <c r="A35" s="39">
        <v>21</v>
      </c>
      <c r="B35" s="35" t="s">
        <v>46</v>
      </c>
      <c r="C35" s="35"/>
      <c r="D35" s="36"/>
      <c r="E35" s="37" t="s">
        <v>47</v>
      </c>
      <c r="F35" s="31">
        <f t="shared" si="1"/>
        <v>2.5</v>
      </c>
      <c r="G35" s="41">
        <f>SUMIFS('明細（オンバラ）'!$E:$E,'明細（オンバラ）'!J:J,K35)</f>
        <v>7325</v>
      </c>
      <c r="H35" s="38">
        <f>SUMIFS('明細（オンバラ）'!$G:$G,'明細（オンバラ）'!J:J,K35)</f>
        <v>18312.5</v>
      </c>
      <c r="I35" s="6">
        <f t="shared" si="0"/>
        <v>1.5343547366986525E-3</v>
      </c>
      <c r="K35" s="8">
        <v>2101</v>
      </c>
    </row>
    <row r="36" spans="1:13" ht="26.25" customHeight="1" x14ac:dyDescent="0.15">
      <c r="A36" s="39">
        <v>22</v>
      </c>
      <c r="B36" s="192" t="s">
        <v>48</v>
      </c>
      <c r="C36" s="193"/>
      <c r="D36" s="194"/>
      <c r="E36" s="37" t="s">
        <v>49</v>
      </c>
      <c r="F36" s="31">
        <f t="shared" si="1"/>
        <v>1.0007845972735108</v>
      </c>
      <c r="G36" s="41">
        <f>SUMIFS('明細（オンバラ）'!$E:$E,'明細（オンバラ）'!J:J,K36)+SUM(G37:G40)</f>
        <v>1139199090</v>
      </c>
      <c r="H36" s="38">
        <f>SUMIFS('明細（オンバラ）'!$G:$G,'明細（オンバラ）'!J:J,K36)+SUM(H37:H40)</f>
        <v>1140092902.5</v>
      </c>
      <c r="I36" s="6">
        <f t="shared" si="0"/>
        <v>95.525293937331881</v>
      </c>
      <c r="K36" s="8">
        <v>2201</v>
      </c>
    </row>
    <row r="37" spans="1:13" ht="26.25" customHeight="1" x14ac:dyDescent="0.15">
      <c r="A37" s="42"/>
      <c r="B37" s="195" t="s">
        <v>50</v>
      </c>
      <c r="C37" s="196"/>
      <c r="D37" s="196"/>
      <c r="E37" s="37">
        <v>100</v>
      </c>
      <c r="F37" s="31">
        <f t="shared" si="1"/>
        <v>1</v>
      </c>
      <c r="G37" s="43">
        <f>'明細（オンバラ）'!E47</f>
        <v>1133757098</v>
      </c>
      <c r="H37" s="44">
        <f>'明細（オンバラ）'!G47</f>
        <v>1133757098</v>
      </c>
      <c r="K37" s="8">
        <v>2202</v>
      </c>
    </row>
    <row r="38" spans="1:13" ht="26.25" customHeight="1" x14ac:dyDescent="0.15">
      <c r="A38" s="42"/>
      <c r="B38" s="195" t="s">
        <v>51</v>
      </c>
      <c r="C38" s="196"/>
      <c r="D38" s="196"/>
      <c r="E38" s="37" t="s">
        <v>49</v>
      </c>
      <c r="F38" s="31">
        <f t="shared" si="1"/>
        <v>2.5</v>
      </c>
      <c r="G38" s="43">
        <f>SUMIFS('明細（オンバラ）'!$E:$E,'明細（オンバラ）'!J:J,K38)</f>
        <v>595875</v>
      </c>
      <c r="H38" s="44">
        <f>SUMIFS('明細（オンバラ）'!$G:$G,'明細（オンバラ）'!J:J,K38)</f>
        <v>1489687.5</v>
      </c>
      <c r="K38" s="8">
        <v>2203</v>
      </c>
    </row>
    <row r="39" spans="1:13" ht="26.25" customHeight="1" x14ac:dyDescent="0.15">
      <c r="A39" s="42"/>
      <c r="B39" s="195" t="s">
        <v>52</v>
      </c>
      <c r="C39" s="196"/>
      <c r="D39" s="196"/>
      <c r="E39" s="37"/>
      <c r="F39" s="31">
        <f t="shared" si="1"/>
        <v>1</v>
      </c>
      <c r="G39" s="43">
        <f>SUMIFS('明細（オンバラ）'!$E:$E,'明細（オンバラ）'!J:J,K39)</f>
        <v>2872902</v>
      </c>
      <c r="H39" s="44">
        <f>SUMIFS('明細（オンバラ）'!$G:$G,'明細（オンバラ）'!J:J,K39)</f>
        <v>2872902</v>
      </c>
      <c r="K39" s="8">
        <v>2204</v>
      </c>
    </row>
    <row r="40" spans="1:13" ht="26.25" customHeight="1" x14ac:dyDescent="0.15">
      <c r="A40" s="45"/>
      <c r="B40" s="195" t="s">
        <v>53</v>
      </c>
      <c r="C40" s="196"/>
      <c r="D40" s="196"/>
      <c r="E40" s="37" t="s">
        <v>54</v>
      </c>
      <c r="F40" s="31">
        <f t="shared" si="1"/>
        <v>1</v>
      </c>
      <c r="G40" s="43">
        <f>SUMIFS('明細（オンバラ）'!$E:$E,'明細（オンバラ）'!J:J,K40)</f>
        <v>1973215</v>
      </c>
      <c r="H40" s="44">
        <f>SUMIFS('明細（オンバラ）'!$G:$G,'明細（オンバラ）'!J:J,K40)</f>
        <v>1973215</v>
      </c>
      <c r="I40" s="6">
        <f t="shared" ref="I40:I43" si="2">IFERROR(H40/$G$44*100,"")</f>
        <v>0.16533033620613416</v>
      </c>
      <c r="K40" s="8">
        <v>2205</v>
      </c>
    </row>
    <row r="41" spans="1:13" ht="26.25" customHeight="1" x14ac:dyDescent="0.15">
      <c r="A41" s="46">
        <v>23</v>
      </c>
      <c r="B41" s="197" t="s">
        <v>55</v>
      </c>
      <c r="C41" s="198"/>
      <c r="D41" s="199"/>
      <c r="E41" s="37" t="s">
        <v>56</v>
      </c>
      <c r="F41" s="31" t="str">
        <f t="shared" si="1"/>
        <v/>
      </c>
      <c r="G41" s="47">
        <f>SUMIFS('明細（オンバラ）'!$E:$E,'明細（オンバラ）'!J:J,K41)</f>
        <v>0</v>
      </c>
      <c r="H41" s="48">
        <f>SUMIFS('明細（オンバラ）'!$G:$G,'明細（オンバラ）'!J:J,K41)</f>
        <v>0</v>
      </c>
      <c r="I41" s="6">
        <f t="shared" si="2"/>
        <v>0</v>
      </c>
      <c r="K41" s="8">
        <v>2301</v>
      </c>
    </row>
    <row r="42" spans="1:13" ht="26.25" customHeight="1" x14ac:dyDescent="0.15">
      <c r="A42" s="46">
        <v>24</v>
      </c>
      <c r="B42" s="197" t="s">
        <v>57</v>
      </c>
      <c r="C42" s="198"/>
      <c r="D42" s="199"/>
      <c r="E42" s="49" t="s">
        <v>58</v>
      </c>
      <c r="F42" s="31" t="str">
        <f t="shared" si="1"/>
        <v/>
      </c>
      <c r="G42" s="47">
        <f>SUMIFS('明細（オンバラ）'!$E:$E,'明細（オンバラ）'!J:J,K42)</f>
        <v>0</v>
      </c>
      <c r="H42" s="48">
        <f>SUMIFS('明細（オンバラ）'!$G:$G,'明細（オンバラ）'!J:J,K42)</f>
        <v>0</v>
      </c>
      <c r="I42" s="6">
        <f t="shared" si="2"/>
        <v>0</v>
      </c>
      <c r="K42" s="8">
        <v>2401</v>
      </c>
    </row>
    <row r="43" spans="1:13" ht="26.25" customHeight="1" thickBot="1" x14ac:dyDescent="0.2">
      <c r="A43" s="46">
        <v>25</v>
      </c>
      <c r="B43" s="200" t="s">
        <v>59</v>
      </c>
      <c r="C43" s="201"/>
      <c r="D43" s="202"/>
      <c r="E43" s="50" t="s">
        <v>58</v>
      </c>
      <c r="F43" s="31" t="str">
        <f t="shared" si="1"/>
        <v/>
      </c>
      <c r="G43" s="47">
        <f>SUMIFS('明細（オンバラ）'!$E:$E,'明細（オンバラ）'!J:J,K43)</f>
        <v>0</v>
      </c>
      <c r="H43" s="48">
        <f>SUMIFS('明細（オンバラ）'!$G:$G,'明細（オンバラ）'!J:J,K43)</f>
        <v>0</v>
      </c>
      <c r="I43" s="6">
        <f t="shared" si="2"/>
        <v>0</v>
      </c>
      <c r="K43" s="8">
        <v>2501</v>
      </c>
    </row>
    <row r="44" spans="1:13" ht="26.25" customHeight="1" thickTop="1" thickBot="1" x14ac:dyDescent="0.2">
      <c r="A44" s="51"/>
      <c r="B44" s="52"/>
      <c r="C44" s="53"/>
      <c r="D44" s="53"/>
      <c r="E44" s="54"/>
      <c r="F44" s="55">
        <f>IFERROR(H44/G44,"")</f>
        <v>0.96751477138491471</v>
      </c>
      <c r="G44" s="56">
        <f>SUM(G13:G43)-SUM(G24)-SUM(G27)-SUM(G37:G40)</f>
        <v>1193498450</v>
      </c>
      <c r="H44" s="57">
        <f>SUM(H13:H43)-SUM(H24)-SUM(H27)-SUM(H37:H40)</f>
        <v>1154727380</v>
      </c>
      <c r="K44" s="14"/>
      <c r="M44" s="58"/>
    </row>
    <row r="45" spans="1:13" ht="15.6" customHeight="1" x14ac:dyDescent="0.15">
      <c r="A45" s="59"/>
      <c r="B45" s="60"/>
      <c r="C45" s="60"/>
      <c r="D45" s="60"/>
      <c r="E45" s="60"/>
      <c r="F45" s="61"/>
      <c r="G45" s="61"/>
      <c r="H45" s="61"/>
      <c r="K45" s="8" t="s">
        <v>161</v>
      </c>
      <c r="M45" s="58"/>
    </row>
    <row r="46" spans="1:13" ht="15.6" customHeight="1" thickBot="1" x14ac:dyDescent="0.2">
      <c r="A46" s="59"/>
      <c r="B46" s="60" t="s">
        <v>60</v>
      </c>
      <c r="C46" s="60"/>
      <c r="D46" s="60"/>
      <c r="E46" s="60"/>
      <c r="F46" s="61"/>
      <c r="G46" s="61"/>
      <c r="H46" s="61"/>
    </row>
    <row r="47" spans="1:13" ht="15.75" customHeight="1" thickBot="1" x14ac:dyDescent="0.2">
      <c r="A47" s="62"/>
      <c r="B47" s="190" t="s">
        <v>61</v>
      </c>
      <c r="C47" s="191"/>
      <c r="D47" s="191"/>
      <c r="E47" s="63"/>
      <c r="F47" s="64"/>
      <c r="G47" s="65">
        <f>SUMIFS('明細（オンバラ）'!$E:$E,'明細（オンバラ）'!J:J,K47)</f>
        <v>0</v>
      </c>
      <c r="H47" s="66" t="s">
        <v>54</v>
      </c>
      <c r="K47" s="8">
        <v>2601</v>
      </c>
    </row>
    <row r="48" spans="1:13" ht="15.75" customHeight="1" thickBot="1" x14ac:dyDescent="0.2">
      <c r="A48" s="59"/>
      <c r="B48" s="190" t="s">
        <v>62</v>
      </c>
      <c r="C48" s="191"/>
      <c r="D48" s="191"/>
      <c r="E48" s="67"/>
      <c r="F48" s="68"/>
      <c r="G48" s="65">
        <v>0</v>
      </c>
      <c r="H48" s="69" t="s">
        <v>54</v>
      </c>
      <c r="K48" s="8" t="s">
        <v>63</v>
      </c>
      <c r="L48" s="9" t="s">
        <v>64</v>
      </c>
      <c r="M48" s="9" t="s">
        <v>65</v>
      </c>
    </row>
    <row r="49" spans="1:14" ht="15.6" customHeight="1" thickBot="1" x14ac:dyDescent="0.2">
      <c r="A49" s="59"/>
      <c r="B49" s="60"/>
      <c r="C49" s="60"/>
      <c r="D49" s="60"/>
      <c r="E49" s="60"/>
      <c r="F49" s="61"/>
      <c r="G49" s="61"/>
      <c r="H49" s="61"/>
    </row>
    <row r="50" spans="1:14" ht="15.6" customHeight="1" thickBot="1" x14ac:dyDescent="0.2">
      <c r="A50" s="59"/>
      <c r="B50" s="190" t="s">
        <v>66</v>
      </c>
      <c r="C50" s="191"/>
      <c r="D50" s="191"/>
      <c r="E50" s="67"/>
      <c r="F50" s="68"/>
      <c r="G50" s="65">
        <v>872305593</v>
      </c>
      <c r="H50" s="69" t="s">
        <v>54</v>
      </c>
      <c r="K50" s="8" t="s">
        <v>67</v>
      </c>
      <c r="M50" s="8"/>
    </row>
    <row r="51" spans="1:14" ht="15.6" customHeight="1" thickBot="1" x14ac:dyDescent="0.2">
      <c r="A51" s="59"/>
      <c r="B51" s="190" t="s">
        <v>68</v>
      </c>
      <c r="C51" s="191"/>
      <c r="D51" s="191"/>
      <c r="E51" s="67"/>
      <c r="F51" s="68"/>
      <c r="G51" s="65">
        <f>'明細（オンバラ）'!E47</f>
        <v>1133757098</v>
      </c>
      <c r="H51" s="69" t="s">
        <v>54</v>
      </c>
      <c r="K51" s="9"/>
    </row>
    <row r="52" spans="1:14" ht="15.6" customHeight="1" thickBot="1" x14ac:dyDescent="0.2">
      <c r="A52" s="59"/>
      <c r="B52" s="190" t="s">
        <v>69</v>
      </c>
      <c r="C52" s="191"/>
      <c r="D52" s="191"/>
      <c r="E52" s="67"/>
      <c r="F52" s="68"/>
      <c r="G52" s="65">
        <v>812564236</v>
      </c>
      <c r="H52" s="69" t="s">
        <v>54</v>
      </c>
      <c r="K52" s="9"/>
    </row>
    <row r="53" spans="1:14" ht="23.25" customHeight="1" thickBot="1" x14ac:dyDescent="0.2">
      <c r="A53" s="59"/>
      <c r="B53" s="190" t="s">
        <v>70</v>
      </c>
      <c r="C53" s="191"/>
      <c r="D53" s="191"/>
      <c r="E53" s="67"/>
      <c r="F53" s="68"/>
      <c r="G53" s="65">
        <f>G50+G51-G52-G47-G48</f>
        <v>1193498455</v>
      </c>
      <c r="H53" s="69"/>
      <c r="K53" s="9"/>
    </row>
    <row r="54" spans="1:14" ht="15.6" customHeight="1" x14ac:dyDescent="0.15">
      <c r="A54" s="59"/>
      <c r="B54" s="60"/>
      <c r="C54" s="60"/>
      <c r="D54" s="60"/>
      <c r="E54" s="60"/>
      <c r="F54" s="61"/>
      <c r="G54" s="61"/>
      <c r="H54" s="61"/>
      <c r="K54" s="9"/>
      <c r="N54" s="6"/>
    </row>
    <row r="55" spans="1:14" ht="15.6" customHeight="1" x14ac:dyDescent="0.15">
      <c r="A55" s="60"/>
      <c r="B55" s="60"/>
      <c r="C55" s="60"/>
      <c r="D55" s="60"/>
      <c r="E55" s="60"/>
      <c r="F55" s="70" t="s">
        <v>7</v>
      </c>
      <c r="G55" s="61"/>
      <c r="H55" s="61"/>
      <c r="K55" s="9"/>
      <c r="N55" s="6"/>
    </row>
    <row r="56" spans="1:14" ht="15.6" customHeight="1" x14ac:dyDescent="0.15">
      <c r="A56" s="59"/>
      <c r="B56" s="60" t="s">
        <v>71</v>
      </c>
      <c r="C56" s="60"/>
      <c r="D56" s="60"/>
      <c r="E56" s="71"/>
      <c r="F56" s="72">
        <f>'RA表（オンバラ）'!H44+'RA表（オフバラ）'!H35</f>
        <v>1160465682.95105</v>
      </c>
      <c r="G56" s="61"/>
      <c r="H56" s="61"/>
      <c r="K56" s="9"/>
      <c r="N56" s="6"/>
    </row>
    <row r="57" spans="1:14" ht="15.6" customHeight="1" x14ac:dyDescent="0.15">
      <c r="A57" s="59"/>
      <c r="B57" s="60" t="s">
        <v>72</v>
      </c>
      <c r="C57" s="60"/>
      <c r="D57" s="60"/>
      <c r="E57" s="71"/>
      <c r="F57" s="72">
        <v>449408100</v>
      </c>
      <c r="G57" s="61"/>
      <c r="H57" s="61"/>
      <c r="J57" s="9" t="s">
        <v>73</v>
      </c>
      <c r="K57" s="9"/>
      <c r="N57" s="6"/>
    </row>
    <row r="58" spans="1:14" ht="15.6" customHeight="1" x14ac:dyDescent="0.15">
      <c r="A58" s="59"/>
      <c r="B58" s="60" t="s">
        <v>74</v>
      </c>
      <c r="C58" s="60"/>
      <c r="D58" s="60"/>
      <c r="E58" s="71"/>
      <c r="F58" s="72">
        <f>F57+G51-G52</f>
        <v>770600962</v>
      </c>
      <c r="G58" s="61"/>
      <c r="H58" s="61"/>
      <c r="K58" s="9"/>
      <c r="N58" s="6"/>
    </row>
    <row r="59" spans="1:14" ht="25.5" customHeight="1" x14ac:dyDescent="0.15">
      <c r="A59" s="59"/>
      <c r="B59" s="73" t="s">
        <v>75</v>
      </c>
      <c r="C59" s="73"/>
      <c r="D59" s="73"/>
      <c r="E59" s="74"/>
      <c r="F59" s="75">
        <f>F56/F58</f>
        <v>1.5059229616573591</v>
      </c>
      <c r="G59" s="11"/>
      <c r="H59" s="61"/>
      <c r="K59" s="9"/>
      <c r="N59" s="6"/>
    </row>
    <row r="60" spans="1:14" ht="25.5" customHeight="1" x14ac:dyDescent="0.35">
      <c r="A60" s="59"/>
      <c r="B60" s="73"/>
      <c r="C60" s="73"/>
      <c r="D60" s="73"/>
      <c r="E60" s="73"/>
      <c r="F60" s="76" t="s">
        <v>7</v>
      </c>
      <c r="G60" s="11"/>
      <c r="H60" s="61"/>
      <c r="K60" s="9"/>
      <c r="N60" s="6"/>
    </row>
    <row r="61" spans="1:14" ht="15.6" customHeight="1" x14ac:dyDescent="0.15">
      <c r="A61" s="59"/>
      <c r="B61" s="60" t="s">
        <v>76</v>
      </c>
      <c r="C61" s="60"/>
      <c r="D61" s="60"/>
      <c r="E61" s="71"/>
      <c r="F61" s="77">
        <v>4797731</v>
      </c>
      <c r="G61" s="61"/>
      <c r="H61" s="61"/>
      <c r="K61" s="9"/>
      <c r="N61" s="6"/>
    </row>
    <row r="62" spans="1:14" ht="21.75" customHeight="1" x14ac:dyDescent="0.15">
      <c r="A62" s="59"/>
      <c r="B62" s="60" t="s">
        <v>77</v>
      </c>
      <c r="C62" s="60"/>
      <c r="D62" s="60"/>
      <c r="E62" s="71"/>
      <c r="F62" s="78">
        <f>ROUNDDOWN(G47/F61,0)</f>
        <v>0</v>
      </c>
      <c r="G62" s="61"/>
      <c r="H62" s="61"/>
      <c r="K62" s="9"/>
      <c r="N62" s="6"/>
    </row>
    <row r="63" spans="1:14" ht="15.6" customHeight="1" x14ac:dyDescent="0.15">
      <c r="A63" s="59"/>
      <c r="B63" s="60"/>
      <c r="C63" s="60"/>
      <c r="D63" s="60"/>
      <c r="E63" s="60"/>
      <c r="F63" s="61"/>
      <c r="G63" s="61"/>
      <c r="H63" s="61"/>
      <c r="N63" s="6"/>
    </row>
    <row r="64" spans="1:14" ht="54.75" customHeight="1" x14ac:dyDescent="0.15">
      <c r="A64" s="79">
        <v>1</v>
      </c>
      <c r="B64" s="203" t="s">
        <v>196</v>
      </c>
      <c r="C64" s="203"/>
      <c r="D64" s="203"/>
      <c r="E64" s="203"/>
      <c r="F64" s="203"/>
      <c r="G64" s="203"/>
      <c r="H64" s="203"/>
      <c r="I64" s="60"/>
      <c r="K64" s="8" t="s">
        <v>161</v>
      </c>
      <c r="N64" s="6"/>
    </row>
    <row r="65" spans="1:14" ht="54.75" customHeight="1" x14ac:dyDescent="0.15">
      <c r="A65" s="79">
        <v>2</v>
      </c>
      <c r="B65" s="203" t="s">
        <v>78</v>
      </c>
      <c r="C65" s="203"/>
      <c r="D65" s="203"/>
      <c r="E65" s="203"/>
      <c r="F65" s="203"/>
      <c r="G65" s="203"/>
      <c r="H65" s="203"/>
      <c r="I65" s="60"/>
      <c r="K65" s="8" t="s">
        <v>161</v>
      </c>
      <c r="N65" s="6"/>
    </row>
    <row r="66" spans="1:14" ht="25.5" customHeight="1" x14ac:dyDescent="0.15">
      <c r="A66" s="79">
        <v>3</v>
      </c>
      <c r="B66" s="203" t="s">
        <v>79</v>
      </c>
      <c r="C66" s="203"/>
      <c r="D66" s="203"/>
      <c r="E66" s="203"/>
      <c r="F66" s="203"/>
      <c r="G66" s="203"/>
      <c r="H66" s="203"/>
      <c r="I66" s="60"/>
      <c r="N66" s="6"/>
    </row>
    <row r="67" spans="1:14" ht="54.75" customHeight="1" x14ac:dyDescent="0.15">
      <c r="A67" s="79">
        <v>4</v>
      </c>
      <c r="B67" s="203" t="s">
        <v>80</v>
      </c>
      <c r="C67" s="203"/>
      <c r="D67" s="203"/>
      <c r="E67" s="203"/>
      <c r="F67" s="203"/>
      <c r="G67" s="203"/>
      <c r="H67" s="203"/>
      <c r="I67" s="60"/>
      <c r="N67" s="6"/>
    </row>
    <row r="68" spans="1:14" ht="31.5" customHeight="1" x14ac:dyDescent="0.15">
      <c r="A68" s="79">
        <v>5</v>
      </c>
      <c r="B68" s="203" t="s">
        <v>81</v>
      </c>
      <c r="C68" s="203"/>
      <c r="D68" s="203"/>
      <c r="E68" s="203"/>
      <c r="F68" s="203"/>
      <c r="G68" s="203"/>
      <c r="H68" s="203"/>
      <c r="I68" s="60"/>
      <c r="K68" s="8" t="s">
        <v>161</v>
      </c>
      <c r="N68" s="6"/>
    </row>
    <row r="69" spans="1:14" ht="23.25" customHeight="1" x14ac:dyDescent="0.15">
      <c r="A69" s="79">
        <v>6</v>
      </c>
      <c r="B69" s="203" t="s">
        <v>82</v>
      </c>
      <c r="C69" s="203"/>
      <c r="D69" s="203"/>
      <c r="E69" s="203"/>
      <c r="F69" s="203"/>
      <c r="G69" s="203"/>
      <c r="H69" s="203"/>
      <c r="I69" s="203"/>
      <c r="K69" s="8" t="s">
        <v>161</v>
      </c>
      <c r="N69" s="6"/>
    </row>
    <row r="70" spans="1:14" ht="35.450000000000003" customHeight="1" x14ac:dyDescent="0.15">
      <c r="A70" s="79">
        <v>7</v>
      </c>
      <c r="B70" s="203" t="s">
        <v>83</v>
      </c>
      <c r="C70" s="203"/>
      <c r="D70" s="203"/>
      <c r="E70" s="203"/>
      <c r="F70" s="203"/>
      <c r="G70" s="203"/>
      <c r="H70" s="203"/>
      <c r="I70" s="203"/>
      <c r="K70" s="8" t="s">
        <v>161</v>
      </c>
      <c r="N70" s="6"/>
    </row>
    <row r="71" spans="1:14" ht="21" customHeight="1" x14ac:dyDescent="0.15">
      <c r="A71" s="79">
        <v>8</v>
      </c>
      <c r="B71" s="203" t="s">
        <v>197</v>
      </c>
      <c r="C71" s="203"/>
      <c r="D71" s="203"/>
      <c r="E71" s="203"/>
      <c r="F71" s="203"/>
      <c r="G71" s="203"/>
      <c r="H71" s="203"/>
      <c r="I71" s="203"/>
      <c r="K71" s="8" t="s">
        <v>161</v>
      </c>
      <c r="N71" s="6"/>
    </row>
    <row r="72" spans="1:14" ht="21" customHeight="1" x14ac:dyDescent="0.15">
      <c r="A72" s="79">
        <v>9</v>
      </c>
      <c r="B72" s="203" t="s">
        <v>84</v>
      </c>
      <c r="C72" s="203"/>
      <c r="D72" s="203"/>
      <c r="E72" s="203"/>
      <c r="F72" s="203"/>
      <c r="G72" s="203"/>
      <c r="H72" s="203"/>
      <c r="I72" s="203"/>
      <c r="K72" s="8" t="s">
        <v>161</v>
      </c>
      <c r="N72" s="6"/>
    </row>
    <row r="73" spans="1:14" ht="21" customHeight="1" x14ac:dyDescent="0.15">
      <c r="A73" s="79">
        <v>10</v>
      </c>
      <c r="B73" s="203" t="s">
        <v>85</v>
      </c>
      <c r="C73" s="203"/>
      <c r="D73" s="203"/>
      <c r="E73" s="203"/>
      <c r="F73" s="203"/>
      <c r="G73" s="203"/>
      <c r="H73" s="203"/>
      <c r="I73" s="203"/>
      <c r="K73" s="8" t="s">
        <v>161</v>
      </c>
    </row>
    <row r="74" spans="1:14" ht="33.75" customHeight="1" x14ac:dyDescent="0.15">
      <c r="A74" s="79">
        <v>11</v>
      </c>
      <c r="B74" s="203" t="s">
        <v>198</v>
      </c>
      <c r="C74" s="203"/>
      <c r="D74" s="203"/>
      <c r="E74" s="203"/>
      <c r="F74" s="203"/>
      <c r="G74" s="203"/>
      <c r="H74" s="203"/>
      <c r="I74" s="203"/>
      <c r="K74" s="8" t="s">
        <v>161</v>
      </c>
    </row>
    <row r="75" spans="1:14" ht="21" customHeight="1" x14ac:dyDescent="0.15">
      <c r="A75" s="79">
        <v>12</v>
      </c>
      <c r="B75" s="203" t="s">
        <v>199</v>
      </c>
      <c r="C75" s="203"/>
      <c r="D75" s="203"/>
      <c r="E75" s="203"/>
      <c r="F75" s="203"/>
      <c r="G75" s="203"/>
      <c r="H75" s="203"/>
      <c r="I75" s="203"/>
      <c r="K75" s="8" t="s">
        <v>161</v>
      </c>
    </row>
    <row r="76" spans="1:14" ht="21" customHeight="1" x14ac:dyDescent="0.15">
      <c r="A76" s="79">
        <v>13</v>
      </c>
      <c r="B76" s="203" t="s">
        <v>86</v>
      </c>
      <c r="C76" s="203"/>
      <c r="D76" s="203"/>
      <c r="E76" s="203"/>
      <c r="F76" s="203"/>
      <c r="G76" s="203"/>
      <c r="H76" s="203"/>
      <c r="I76" s="203"/>
      <c r="K76" s="8" t="s">
        <v>161</v>
      </c>
    </row>
    <row r="77" spans="1:14" ht="15.6" customHeight="1" x14ac:dyDescent="0.15">
      <c r="A77" s="79"/>
      <c r="B77" s="203"/>
      <c r="C77" s="203"/>
      <c r="D77" s="203"/>
      <c r="E77" s="203"/>
      <c r="F77" s="203"/>
      <c r="G77" s="203"/>
      <c r="H77" s="203"/>
      <c r="I77" s="203"/>
    </row>
    <row r="78" spans="1:14" ht="15.6" customHeight="1" x14ac:dyDescent="0.15">
      <c r="A78" s="79"/>
      <c r="B78" s="203"/>
      <c r="C78" s="203"/>
      <c r="D78" s="203"/>
      <c r="E78" s="203"/>
      <c r="F78" s="203"/>
      <c r="G78" s="203"/>
      <c r="H78" s="203"/>
      <c r="I78" s="203"/>
    </row>
    <row r="79" spans="1:14" ht="15.6" customHeight="1" x14ac:dyDescent="0.15">
      <c r="A79" s="79"/>
      <c r="B79" s="203"/>
      <c r="C79" s="203"/>
      <c r="D79" s="203"/>
      <c r="E79" s="203"/>
      <c r="F79" s="203"/>
      <c r="G79" s="203"/>
      <c r="H79" s="203"/>
      <c r="I79" s="203"/>
    </row>
    <row r="80" spans="1:14" ht="15.6" customHeight="1" x14ac:dyDescent="0.15">
      <c r="A80" s="79"/>
      <c r="B80" s="203"/>
      <c r="C80" s="203"/>
      <c r="D80" s="203"/>
      <c r="E80" s="203"/>
      <c r="F80" s="203"/>
      <c r="G80" s="203"/>
      <c r="H80" s="203"/>
      <c r="I80" s="203"/>
    </row>
  </sheetData>
  <protectedRanges>
    <protectedRange password="CC7D" sqref="G13:H28 G30:H34 A64:H66 G37:H43 A67:A76 B67:H75" name="入力1"/>
    <protectedRange password="CC7D" sqref="G47:H48 G50:H52" name="入力1_1"/>
    <protectedRange password="CC7D" sqref="C5:F5" name="入力1_3"/>
    <protectedRange password="CC7D" sqref="C3:F4" name="入力1_2_1"/>
  </protectedRanges>
  <mergeCells count="37">
    <mergeCell ref="B79:I79"/>
    <mergeCell ref="B80:I80"/>
    <mergeCell ref="B74:I74"/>
    <mergeCell ref="B75:I75"/>
    <mergeCell ref="B76:I76"/>
    <mergeCell ref="B77:I77"/>
    <mergeCell ref="B78:I78"/>
    <mergeCell ref="B73:I73"/>
    <mergeCell ref="B52:D52"/>
    <mergeCell ref="B53:D53"/>
    <mergeCell ref="B64:H64"/>
    <mergeCell ref="B65:H65"/>
    <mergeCell ref="B66:H66"/>
    <mergeCell ref="B67:H67"/>
    <mergeCell ref="B68:H68"/>
    <mergeCell ref="B69:I69"/>
    <mergeCell ref="B70:I70"/>
    <mergeCell ref="B71:I71"/>
    <mergeCell ref="B72:I72"/>
    <mergeCell ref="B51:D51"/>
    <mergeCell ref="B36:D36"/>
    <mergeCell ref="B37:D37"/>
    <mergeCell ref="B38:D38"/>
    <mergeCell ref="B39:D39"/>
    <mergeCell ref="B40:D40"/>
    <mergeCell ref="B41:D41"/>
    <mergeCell ref="B42:D42"/>
    <mergeCell ref="B43:D43"/>
    <mergeCell ref="B47:D47"/>
    <mergeCell ref="B48:D48"/>
    <mergeCell ref="B50:D50"/>
    <mergeCell ref="C3:F3"/>
    <mergeCell ref="C4:F4"/>
    <mergeCell ref="C5:F5"/>
    <mergeCell ref="A11:A12"/>
    <mergeCell ref="B11:D12"/>
    <mergeCell ref="E11:E12"/>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44" max="11" man="1"/>
  </rowBreaks>
  <ignoredErrors>
    <ignoredError sqref="G23:H2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D281-347A-4D4D-BB79-6CCE70D37370}">
  <sheetPr>
    <tabColor theme="9" tint="0.79998168889431442"/>
  </sheetPr>
  <dimension ref="A1:U47"/>
  <sheetViews>
    <sheetView showGridLines="0" zoomScale="70" zoomScaleNormal="70" workbookViewId="0">
      <selection activeCell="C4" sqref="C4:E4"/>
    </sheetView>
  </sheetViews>
  <sheetFormatPr defaultColWidth="4.5" defaultRowHeight="24" customHeight="1" x14ac:dyDescent="0.15"/>
  <cols>
    <col min="1" max="1" width="7.125" style="85" customWidth="1"/>
    <col min="2" max="2" width="11.125" style="85" customWidth="1"/>
    <col min="3" max="3" width="37.5" style="85" customWidth="1"/>
    <col min="4" max="5" width="16.125" style="85" customWidth="1"/>
    <col min="6" max="6" width="18.875" style="85" customWidth="1"/>
    <col min="7" max="7" width="16.125" style="85" customWidth="1"/>
    <col min="8" max="8" width="16.125" style="126" customWidth="1"/>
    <col min="9" max="9" width="0.5" style="85" customWidth="1"/>
    <col min="10" max="10" width="4.5" style="85"/>
    <col min="11" max="11" width="9.875" style="86" customWidth="1"/>
    <col min="12" max="21" width="4.5" style="86"/>
    <col min="22" max="16384" width="4.5" style="85"/>
  </cols>
  <sheetData>
    <row r="1" spans="1:21" ht="22.5" customHeight="1" x14ac:dyDescent="0.15">
      <c r="A1" s="81" t="s">
        <v>87</v>
      </c>
      <c r="B1" s="82"/>
      <c r="C1" s="82"/>
      <c r="D1" s="82"/>
      <c r="E1" s="83"/>
      <c r="F1" s="82"/>
      <c r="G1" s="82"/>
      <c r="H1" s="84"/>
    </row>
    <row r="2" spans="1:21" s="89" customFormat="1" ht="22.5" customHeight="1" thickBot="1" x14ac:dyDescent="0.2">
      <c r="A2" s="85"/>
      <c r="B2" s="85"/>
      <c r="C2" s="85"/>
      <c r="D2" s="85"/>
      <c r="E2" s="87"/>
      <c r="F2" s="84"/>
      <c r="G2" s="84"/>
      <c r="H2" s="84"/>
      <c r="I2" s="84"/>
      <c r="J2" s="84"/>
      <c r="K2" s="88"/>
      <c r="L2" s="88"/>
      <c r="M2" s="88"/>
      <c r="N2" s="88"/>
      <c r="O2" s="88"/>
      <c r="P2" s="88"/>
      <c r="Q2" s="88"/>
      <c r="R2" s="88"/>
      <c r="S2" s="88"/>
      <c r="T2" s="88"/>
      <c r="U2" s="88"/>
    </row>
    <row r="3" spans="1:21" s="89" customFormat="1" ht="22.5" customHeight="1" x14ac:dyDescent="0.15">
      <c r="A3" s="85"/>
      <c r="B3" s="90" t="s">
        <v>88</v>
      </c>
      <c r="C3" s="205" t="str">
        <f>'RA表（オンバラ）'!C3</f>
        <v>GLP投資法人</v>
      </c>
      <c r="D3" s="206"/>
      <c r="E3" s="207"/>
      <c r="F3" s="84"/>
      <c r="G3" s="84"/>
      <c r="H3" s="84"/>
      <c r="I3" s="84"/>
      <c r="J3" s="84"/>
      <c r="K3" s="88"/>
      <c r="L3" s="88"/>
      <c r="M3" s="88"/>
      <c r="N3" s="88"/>
      <c r="O3" s="88"/>
      <c r="P3" s="88"/>
      <c r="Q3" s="88"/>
      <c r="R3" s="88"/>
      <c r="S3" s="88"/>
      <c r="T3" s="88"/>
      <c r="U3" s="88"/>
    </row>
    <row r="4" spans="1:21" s="89" customFormat="1" ht="22.5" customHeight="1" thickBot="1" x14ac:dyDescent="0.2">
      <c r="A4" s="85"/>
      <c r="B4" s="91" t="s">
        <v>89</v>
      </c>
      <c r="C4" s="208">
        <f>'RA表（オンバラ）'!C5</f>
        <v>46081</v>
      </c>
      <c r="D4" s="209"/>
      <c r="E4" s="210"/>
      <c r="F4" s="84"/>
      <c r="G4" s="84"/>
      <c r="H4" s="84"/>
      <c r="I4" s="84"/>
      <c r="J4" s="84"/>
      <c r="K4" s="88"/>
      <c r="L4" s="88"/>
      <c r="M4" s="88"/>
      <c r="N4" s="88"/>
      <c r="O4" s="88"/>
      <c r="P4" s="88"/>
      <c r="Q4" s="88"/>
      <c r="R4" s="88"/>
      <c r="S4" s="88"/>
      <c r="T4" s="88"/>
      <c r="U4" s="88"/>
    </row>
    <row r="5" spans="1:21" s="89" customFormat="1" ht="22.5" customHeight="1" x14ac:dyDescent="0.15">
      <c r="A5" s="85"/>
      <c r="B5" s="85"/>
      <c r="C5" s="85"/>
      <c r="D5" s="85"/>
      <c r="E5" s="87"/>
      <c r="F5" s="84"/>
      <c r="G5" s="84"/>
      <c r="H5" s="84"/>
      <c r="I5" s="84"/>
      <c r="J5" s="84"/>
      <c r="K5" s="88"/>
      <c r="L5" s="88"/>
      <c r="M5" s="88"/>
      <c r="N5" s="88"/>
      <c r="O5" s="88"/>
      <c r="P5" s="88"/>
      <c r="Q5" s="88"/>
      <c r="R5" s="88"/>
      <c r="S5" s="88"/>
      <c r="T5" s="88"/>
      <c r="U5" s="88"/>
    </row>
    <row r="6" spans="1:21" s="89" customFormat="1" ht="22.5" customHeight="1" x14ac:dyDescent="0.15">
      <c r="A6" s="85"/>
      <c r="B6" s="85"/>
      <c r="C6" s="85"/>
      <c r="D6" s="85"/>
      <c r="E6" s="85"/>
      <c r="F6" s="84"/>
      <c r="G6" s="84"/>
      <c r="H6" s="84"/>
      <c r="I6" s="84"/>
      <c r="J6" s="84"/>
      <c r="K6" s="88"/>
      <c r="L6" s="88"/>
      <c r="M6" s="88"/>
      <c r="N6" s="88"/>
      <c r="O6" s="88"/>
      <c r="P6" s="88"/>
      <c r="Q6" s="88"/>
      <c r="R6" s="88"/>
      <c r="S6" s="88"/>
      <c r="T6" s="88"/>
      <c r="U6" s="88"/>
    </row>
    <row r="7" spans="1:21" s="89" customFormat="1" ht="22.5" customHeight="1" x14ac:dyDescent="0.15">
      <c r="A7" s="85"/>
      <c r="B7" s="85"/>
      <c r="C7" s="85"/>
      <c r="D7" s="85"/>
      <c r="E7" s="92"/>
      <c r="F7" s="84"/>
      <c r="G7" s="84"/>
      <c r="H7" s="84"/>
      <c r="I7" s="84"/>
      <c r="J7" s="84"/>
      <c r="K7" s="88"/>
      <c r="L7" s="88"/>
      <c r="M7" s="88"/>
      <c r="N7" s="88"/>
      <c r="O7" s="88"/>
      <c r="P7" s="88"/>
      <c r="Q7" s="88"/>
      <c r="R7" s="88"/>
      <c r="S7" s="88"/>
      <c r="T7" s="88"/>
      <c r="U7" s="88"/>
    </row>
    <row r="8" spans="1:21" s="89" customFormat="1" ht="22.5" customHeight="1" x14ac:dyDescent="0.15">
      <c r="A8" s="85"/>
      <c r="B8" s="85"/>
      <c r="C8" s="85"/>
      <c r="D8" s="85"/>
      <c r="E8" s="92"/>
      <c r="F8" s="84"/>
      <c r="G8" s="84"/>
      <c r="H8" s="84"/>
      <c r="I8" s="84"/>
      <c r="J8" s="84"/>
      <c r="K8" s="88"/>
      <c r="L8" s="88"/>
      <c r="M8" s="88"/>
      <c r="N8" s="88"/>
      <c r="O8" s="88"/>
      <c r="P8" s="88"/>
      <c r="Q8" s="88"/>
      <c r="R8" s="88"/>
      <c r="S8" s="88"/>
      <c r="T8" s="88"/>
      <c r="U8" s="88"/>
    </row>
    <row r="9" spans="1:21" s="89" customFormat="1" ht="22.5" customHeight="1" thickBot="1" x14ac:dyDescent="0.2">
      <c r="A9" s="85" t="s">
        <v>90</v>
      </c>
      <c r="B9" s="85"/>
      <c r="C9" s="85"/>
      <c r="D9" s="85"/>
      <c r="E9" s="87"/>
      <c r="F9" s="85"/>
      <c r="G9" s="85"/>
      <c r="H9" s="93" t="s">
        <v>7</v>
      </c>
      <c r="I9" s="85"/>
      <c r="J9" s="85"/>
      <c r="K9" s="88"/>
      <c r="L9" s="88"/>
      <c r="M9" s="88"/>
      <c r="N9" s="88"/>
      <c r="O9" s="88"/>
      <c r="P9" s="88"/>
      <c r="Q9" s="88"/>
      <c r="R9" s="88"/>
      <c r="S9" s="88"/>
      <c r="T9" s="88"/>
      <c r="U9" s="88"/>
    </row>
    <row r="10" spans="1:21" ht="22.5" customHeight="1" x14ac:dyDescent="0.15">
      <c r="A10" s="211" t="s">
        <v>8</v>
      </c>
      <c r="B10" s="213" t="s">
        <v>9</v>
      </c>
      <c r="C10" s="214"/>
      <c r="D10" s="215"/>
      <c r="E10" s="218" t="s">
        <v>91</v>
      </c>
      <c r="F10" s="94"/>
      <c r="G10" s="94"/>
      <c r="H10" s="95"/>
    </row>
    <row r="11" spans="1:21" ht="36.950000000000003" customHeight="1" thickBot="1" x14ac:dyDescent="0.2">
      <c r="A11" s="212"/>
      <c r="B11" s="216"/>
      <c r="C11" s="217"/>
      <c r="D11" s="217"/>
      <c r="E11" s="219"/>
      <c r="F11" s="96" t="s">
        <v>92</v>
      </c>
      <c r="G11" s="97" t="s">
        <v>93</v>
      </c>
      <c r="H11" s="98" t="s">
        <v>94</v>
      </c>
      <c r="K11" s="86" t="s">
        <v>15</v>
      </c>
    </row>
    <row r="12" spans="1:21" ht="27" customHeight="1" thickTop="1" x14ac:dyDescent="0.15">
      <c r="A12" s="99">
        <v>1</v>
      </c>
      <c r="B12" s="220" t="s">
        <v>95</v>
      </c>
      <c r="C12" s="221"/>
      <c r="D12" s="222"/>
      <c r="E12" s="100">
        <v>10</v>
      </c>
      <c r="F12" s="101">
        <v>0</v>
      </c>
      <c r="G12" s="102">
        <v>0</v>
      </c>
      <c r="H12" s="103">
        <v>0</v>
      </c>
      <c r="I12" s="85">
        <f t="shared" ref="I12:I34" si="0">IFERROR(H12/$F$35*100,"")</f>
        <v>0</v>
      </c>
      <c r="K12" s="86">
        <v>1000101</v>
      </c>
    </row>
    <row r="13" spans="1:21" ht="26.25" customHeight="1" x14ac:dyDescent="0.15">
      <c r="A13" s="104">
        <v>2</v>
      </c>
      <c r="B13" s="105" t="s">
        <v>96</v>
      </c>
      <c r="C13" s="105"/>
      <c r="D13" s="106"/>
      <c r="E13" s="107">
        <v>20</v>
      </c>
      <c r="F13" s="101">
        <v>0</v>
      </c>
      <c r="G13" s="102">
        <v>0</v>
      </c>
      <c r="H13" s="108">
        <v>0</v>
      </c>
      <c r="I13" s="85">
        <f t="shared" si="0"/>
        <v>0</v>
      </c>
      <c r="K13" s="86">
        <v>2000101</v>
      </c>
    </row>
    <row r="14" spans="1:21" ht="26.25" customHeight="1" x14ac:dyDescent="0.15">
      <c r="A14" s="104">
        <v>3</v>
      </c>
      <c r="B14" s="105" t="s">
        <v>97</v>
      </c>
      <c r="C14" s="105"/>
      <c r="D14" s="106"/>
      <c r="E14" s="107">
        <v>40</v>
      </c>
      <c r="F14" s="101">
        <v>0</v>
      </c>
      <c r="G14" s="102">
        <v>0</v>
      </c>
      <c r="H14" s="108">
        <v>0</v>
      </c>
      <c r="I14" s="85">
        <f t="shared" si="0"/>
        <v>0</v>
      </c>
      <c r="K14" s="86">
        <v>3000101</v>
      </c>
    </row>
    <row r="15" spans="1:21" ht="26.25" customHeight="1" x14ac:dyDescent="0.15">
      <c r="A15" s="104">
        <v>4</v>
      </c>
      <c r="B15" s="105" t="s">
        <v>98</v>
      </c>
      <c r="C15" s="105"/>
      <c r="D15" s="106"/>
      <c r="E15" s="107">
        <v>50</v>
      </c>
      <c r="F15" s="101">
        <v>0</v>
      </c>
      <c r="G15" s="102">
        <v>0</v>
      </c>
      <c r="H15" s="108">
        <v>0</v>
      </c>
      <c r="I15" s="85">
        <f t="shared" si="0"/>
        <v>0</v>
      </c>
      <c r="K15" s="86">
        <v>4000101</v>
      </c>
      <c r="M15" s="109"/>
    </row>
    <row r="16" spans="1:21" ht="26.25" customHeight="1" x14ac:dyDescent="0.15">
      <c r="A16" s="104">
        <v>5</v>
      </c>
      <c r="B16" s="105" t="s">
        <v>99</v>
      </c>
      <c r="C16" s="105"/>
      <c r="D16" s="106"/>
      <c r="E16" s="107">
        <v>50</v>
      </c>
      <c r="F16" s="101">
        <v>0</v>
      </c>
      <c r="G16" s="102">
        <v>0</v>
      </c>
      <c r="H16" s="108">
        <v>0</v>
      </c>
      <c r="I16" s="85">
        <f t="shared" si="0"/>
        <v>0</v>
      </c>
      <c r="K16" s="86">
        <v>5000101</v>
      </c>
    </row>
    <row r="17" spans="1:11" ht="26.25" customHeight="1" x14ac:dyDescent="0.15">
      <c r="A17" s="110">
        <v>6</v>
      </c>
      <c r="B17" s="105" t="s">
        <v>100</v>
      </c>
      <c r="C17" s="105"/>
      <c r="D17" s="106"/>
      <c r="E17" s="107">
        <v>100</v>
      </c>
      <c r="F17" s="101">
        <v>0</v>
      </c>
      <c r="G17" s="102">
        <v>0</v>
      </c>
      <c r="H17" s="108">
        <v>0</v>
      </c>
      <c r="I17" s="85">
        <f t="shared" si="0"/>
        <v>0</v>
      </c>
      <c r="K17" s="86">
        <v>6000101</v>
      </c>
    </row>
    <row r="18" spans="1:11" ht="36" customHeight="1" x14ac:dyDescent="0.15">
      <c r="A18" s="104">
        <v>7</v>
      </c>
      <c r="B18" s="223" t="s">
        <v>101</v>
      </c>
      <c r="C18" s="224"/>
      <c r="D18" s="225"/>
      <c r="E18" s="107">
        <v>100</v>
      </c>
      <c r="F18" s="101">
        <v>0</v>
      </c>
      <c r="G18" s="102">
        <v>0</v>
      </c>
      <c r="H18" s="108">
        <v>0</v>
      </c>
      <c r="I18" s="85">
        <f t="shared" si="0"/>
        <v>0</v>
      </c>
      <c r="K18" s="86">
        <v>7000101</v>
      </c>
    </row>
    <row r="19" spans="1:11" ht="26.25" customHeight="1" x14ac:dyDescent="0.15">
      <c r="A19" s="104">
        <v>8</v>
      </c>
      <c r="B19" s="105" t="s">
        <v>102</v>
      </c>
      <c r="C19" s="105"/>
      <c r="D19" s="106"/>
      <c r="E19" s="107">
        <v>100</v>
      </c>
      <c r="F19" s="101">
        <v>0</v>
      </c>
      <c r="G19" s="102">
        <v>0</v>
      </c>
      <c r="H19" s="108">
        <v>0</v>
      </c>
      <c r="I19" s="85">
        <f t="shared" si="0"/>
        <v>0</v>
      </c>
      <c r="K19" s="86">
        <v>8000101</v>
      </c>
    </row>
    <row r="20" spans="1:11" ht="26.25" customHeight="1" x14ac:dyDescent="0.15">
      <c r="A20" s="111">
        <v>9</v>
      </c>
      <c r="B20" s="105" t="s">
        <v>103</v>
      </c>
      <c r="C20" s="105"/>
      <c r="D20" s="106"/>
      <c r="E20" s="107">
        <v>100</v>
      </c>
      <c r="F20" s="101">
        <v>0</v>
      </c>
      <c r="G20" s="102">
        <v>0</v>
      </c>
      <c r="H20" s="108">
        <v>0</v>
      </c>
      <c r="I20" s="85">
        <f t="shared" si="0"/>
        <v>0</v>
      </c>
      <c r="K20" s="86">
        <v>9000101</v>
      </c>
    </row>
    <row r="21" spans="1:11" ht="26.25" customHeight="1" x14ac:dyDescent="0.15">
      <c r="A21" s="112">
        <v>10</v>
      </c>
      <c r="B21" s="223" t="s">
        <v>104</v>
      </c>
      <c r="C21" s="224"/>
      <c r="D21" s="225"/>
      <c r="E21" s="107">
        <v>100</v>
      </c>
      <c r="F21" s="101">
        <v>0</v>
      </c>
      <c r="G21" s="102">
        <v>0</v>
      </c>
      <c r="H21" s="108">
        <v>0</v>
      </c>
      <c r="I21" s="85">
        <f t="shared" si="0"/>
        <v>0</v>
      </c>
      <c r="K21" s="86">
        <v>100001</v>
      </c>
    </row>
    <row r="22" spans="1:11" ht="26.25" customHeight="1" x14ac:dyDescent="0.15">
      <c r="A22" s="112">
        <v>11</v>
      </c>
      <c r="B22" s="105" t="s">
        <v>105</v>
      </c>
      <c r="C22" s="105"/>
      <c r="D22" s="106"/>
      <c r="E22" s="107" t="s">
        <v>54</v>
      </c>
      <c r="F22" s="113">
        <v>0</v>
      </c>
      <c r="G22" s="102">
        <v>0</v>
      </c>
      <c r="H22" s="108">
        <v>0</v>
      </c>
      <c r="I22" s="85">
        <f t="shared" si="0"/>
        <v>0</v>
      </c>
      <c r="K22" s="86">
        <v>110001</v>
      </c>
    </row>
    <row r="23" spans="1:11" ht="26.25" customHeight="1" x14ac:dyDescent="0.15">
      <c r="A23" s="114" t="s">
        <v>106</v>
      </c>
      <c r="B23" s="105" t="s">
        <v>107</v>
      </c>
      <c r="C23" s="105"/>
      <c r="D23" s="106"/>
      <c r="E23" s="107" t="s">
        <v>54</v>
      </c>
      <c r="F23" s="101">
        <v>0</v>
      </c>
      <c r="G23" s="102">
        <v>0</v>
      </c>
      <c r="H23" s="108">
        <v>0</v>
      </c>
      <c r="I23" s="85">
        <f t="shared" si="0"/>
        <v>0</v>
      </c>
      <c r="K23" s="86">
        <v>110002</v>
      </c>
    </row>
    <row r="24" spans="1:11" ht="26.25" customHeight="1" x14ac:dyDescent="0.15">
      <c r="A24" s="114" t="s">
        <v>108</v>
      </c>
      <c r="B24" s="105" t="s">
        <v>109</v>
      </c>
      <c r="C24" s="105"/>
      <c r="D24" s="106"/>
      <c r="E24" s="107" t="s">
        <v>54</v>
      </c>
      <c r="F24" s="101">
        <f>'明細（オフバラ）'!E70</f>
        <v>306060000</v>
      </c>
      <c r="G24" s="102">
        <f>'明細（オフバラ）'!H70</f>
        <v>23330470.219499994</v>
      </c>
      <c r="H24" s="108">
        <f>'明細（オフバラ）'!G70</f>
        <v>5738302.9510499975</v>
      </c>
      <c r="I24" s="85">
        <f t="shared" si="0"/>
        <v>1.8748947758772783</v>
      </c>
      <c r="K24" s="86">
        <v>110003</v>
      </c>
    </row>
    <row r="25" spans="1:11" ht="26.25" customHeight="1" x14ac:dyDescent="0.15">
      <c r="A25" s="114" t="s">
        <v>110</v>
      </c>
      <c r="B25" s="105" t="s">
        <v>111</v>
      </c>
      <c r="C25" s="105"/>
      <c r="D25" s="106"/>
      <c r="E25" s="107" t="s">
        <v>54</v>
      </c>
      <c r="F25" s="101">
        <v>0</v>
      </c>
      <c r="G25" s="102">
        <v>0</v>
      </c>
      <c r="H25" s="108">
        <v>0</v>
      </c>
      <c r="I25" s="85">
        <f t="shared" si="0"/>
        <v>0</v>
      </c>
      <c r="K25" s="86">
        <v>110004</v>
      </c>
    </row>
    <row r="26" spans="1:11" ht="26.25" customHeight="1" x14ac:dyDescent="0.15">
      <c r="A26" s="114" t="s">
        <v>112</v>
      </c>
      <c r="B26" s="105" t="s">
        <v>113</v>
      </c>
      <c r="C26" s="105"/>
      <c r="D26" s="106"/>
      <c r="E26" s="107" t="s">
        <v>54</v>
      </c>
      <c r="F26" s="101">
        <v>0</v>
      </c>
      <c r="G26" s="102">
        <v>0</v>
      </c>
      <c r="H26" s="108">
        <v>0</v>
      </c>
      <c r="I26" s="85">
        <f t="shared" si="0"/>
        <v>0</v>
      </c>
      <c r="K26" s="86">
        <v>110005</v>
      </c>
    </row>
    <row r="27" spans="1:11" ht="26.25" customHeight="1" x14ac:dyDescent="0.15">
      <c r="A27" s="114" t="s">
        <v>114</v>
      </c>
      <c r="B27" s="105" t="s">
        <v>115</v>
      </c>
      <c r="C27" s="105"/>
      <c r="D27" s="106"/>
      <c r="E27" s="107" t="s">
        <v>49</v>
      </c>
      <c r="F27" s="101">
        <v>0</v>
      </c>
      <c r="G27" s="102">
        <v>0</v>
      </c>
      <c r="H27" s="108">
        <v>0</v>
      </c>
      <c r="I27" s="85">
        <f t="shared" si="0"/>
        <v>0</v>
      </c>
      <c r="K27" s="86">
        <v>110006</v>
      </c>
    </row>
    <row r="28" spans="1:11" ht="26.25" customHeight="1" x14ac:dyDescent="0.15">
      <c r="A28" s="114" t="s">
        <v>116</v>
      </c>
      <c r="B28" s="105" t="s">
        <v>117</v>
      </c>
      <c r="C28" s="105"/>
      <c r="D28" s="106"/>
      <c r="E28" s="107" t="s">
        <v>49</v>
      </c>
      <c r="F28" s="101">
        <v>0</v>
      </c>
      <c r="G28" s="102">
        <v>0</v>
      </c>
      <c r="H28" s="108">
        <v>0</v>
      </c>
      <c r="I28" s="85">
        <f t="shared" si="0"/>
        <v>0</v>
      </c>
      <c r="K28" s="86">
        <v>110007</v>
      </c>
    </row>
    <row r="29" spans="1:11" ht="26.25" customHeight="1" x14ac:dyDescent="0.15">
      <c r="A29" s="114" t="s">
        <v>118</v>
      </c>
      <c r="B29" s="223" t="s">
        <v>119</v>
      </c>
      <c r="C29" s="224"/>
      <c r="D29" s="225"/>
      <c r="E29" s="107" t="s">
        <v>49</v>
      </c>
      <c r="F29" s="101">
        <v>0</v>
      </c>
      <c r="G29" s="102">
        <v>0</v>
      </c>
      <c r="H29" s="108">
        <v>0</v>
      </c>
      <c r="I29" s="85">
        <f t="shared" si="0"/>
        <v>0</v>
      </c>
      <c r="K29" s="86">
        <v>110008</v>
      </c>
    </row>
    <row r="30" spans="1:11" ht="26.25" customHeight="1" x14ac:dyDescent="0.15">
      <c r="A30" s="226" t="s">
        <v>120</v>
      </c>
      <c r="B30" s="227"/>
      <c r="C30" s="227"/>
      <c r="D30" s="228"/>
      <c r="E30" s="107" t="s">
        <v>54</v>
      </c>
      <c r="F30" s="101">
        <v>0</v>
      </c>
      <c r="G30" s="102">
        <v>0</v>
      </c>
      <c r="H30" s="108">
        <v>0</v>
      </c>
      <c r="I30" s="85">
        <f t="shared" si="0"/>
        <v>0</v>
      </c>
      <c r="K30" s="86">
        <v>111111</v>
      </c>
    </row>
    <row r="31" spans="1:11" ht="26.25" customHeight="1" x14ac:dyDescent="0.15">
      <c r="A31" s="104">
        <v>12</v>
      </c>
      <c r="B31" s="105" t="s">
        <v>121</v>
      </c>
      <c r="C31" s="105"/>
      <c r="D31" s="106"/>
      <c r="E31" s="107" t="s">
        <v>54</v>
      </c>
      <c r="F31" s="101">
        <v>0</v>
      </c>
      <c r="G31" s="102">
        <v>0</v>
      </c>
      <c r="H31" s="108">
        <v>0</v>
      </c>
      <c r="I31" s="85">
        <f t="shared" si="0"/>
        <v>0</v>
      </c>
      <c r="K31" s="86">
        <v>120001</v>
      </c>
    </row>
    <row r="32" spans="1:11" ht="26.25" customHeight="1" x14ac:dyDescent="0.15">
      <c r="A32" s="104">
        <v>13</v>
      </c>
      <c r="B32" s="105" t="s">
        <v>122</v>
      </c>
      <c r="C32" s="105"/>
      <c r="D32" s="106"/>
      <c r="E32" s="107" t="s">
        <v>54</v>
      </c>
      <c r="F32" s="101">
        <v>0</v>
      </c>
      <c r="G32" s="102">
        <v>0</v>
      </c>
      <c r="H32" s="108">
        <v>0</v>
      </c>
      <c r="I32" s="85">
        <f t="shared" si="0"/>
        <v>0</v>
      </c>
      <c r="K32" s="86">
        <v>130001</v>
      </c>
    </row>
    <row r="33" spans="1:11" ht="26.25" customHeight="1" x14ac:dyDescent="0.15">
      <c r="A33" s="104">
        <v>14</v>
      </c>
      <c r="B33" s="223" t="s">
        <v>200</v>
      </c>
      <c r="C33" s="224"/>
      <c r="D33" s="225"/>
      <c r="E33" s="107">
        <v>10</v>
      </c>
      <c r="F33" s="101">
        <v>0</v>
      </c>
      <c r="G33" s="102">
        <v>0</v>
      </c>
      <c r="H33" s="108">
        <v>0</v>
      </c>
      <c r="I33" s="85">
        <f t="shared" si="0"/>
        <v>0</v>
      </c>
      <c r="K33" s="86">
        <v>140001</v>
      </c>
    </row>
    <row r="34" spans="1:11" ht="26.25" customHeight="1" thickBot="1" x14ac:dyDescent="0.2">
      <c r="A34" s="112">
        <v>15</v>
      </c>
      <c r="B34" s="105" t="s">
        <v>123</v>
      </c>
      <c r="C34" s="105"/>
      <c r="D34" s="106"/>
      <c r="E34" s="107">
        <v>100</v>
      </c>
      <c r="F34" s="113">
        <v>0</v>
      </c>
      <c r="G34" s="102">
        <v>0</v>
      </c>
      <c r="H34" s="108">
        <v>0</v>
      </c>
      <c r="I34" s="85">
        <f t="shared" si="0"/>
        <v>0</v>
      </c>
      <c r="K34" s="86">
        <v>150001</v>
      </c>
    </row>
    <row r="35" spans="1:11" ht="26.25" customHeight="1" thickTop="1" thickBot="1" x14ac:dyDescent="0.2">
      <c r="A35" s="115"/>
      <c r="B35" s="116"/>
      <c r="C35" s="117"/>
      <c r="D35" s="117"/>
      <c r="E35" s="118"/>
      <c r="F35" s="119">
        <f>SUM(F12:F34)</f>
        <v>306060000</v>
      </c>
      <c r="G35" s="119">
        <f>SUM(G12:G34)</f>
        <v>23330470.219499994</v>
      </c>
      <c r="H35" s="120">
        <f>SUM(H12:H34)</f>
        <v>5738302.9510499975</v>
      </c>
      <c r="K35" s="86" t="s">
        <v>161</v>
      </c>
    </row>
    <row r="36" spans="1:11" ht="15.6" customHeight="1" x14ac:dyDescent="0.15">
      <c r="A36" s="121"/>
      <c r="B36" s="122"/>
      <c r="C36" s="122"/>
      <c r="D36" s="122"/>
      <c r="E36" s="122"/>
      <c r="F36" s="123"/>
      <c r="G36" s="123"/>
      <c r="H36" s="123"/>
      <c r="K36" s="86" t="s">
        <v>161</v>
      </c>
    </row>
    <row r="37" spans="1:11" ht="15.6" customHeight="1" x14ac:dyDescent="0.15">
      <c r="A37" s="121"/>
      <c r="B37" s="122"/>
      <c r="C37" s="122"/>
      <c r="D37" s="122"/>
      <c r="E37" s="122"/>
      <c r="F37" s="123"/>
      <c r="G37" s="123"/>
      <c r="H37" s="123"/>
    </row>
    <row r="38" spans="1:11" ht="65.25" customHeight="1" x14ac:dyDescent="0.15">
      <c r="A38" s="124">
        <v>1</v>
      </c>
      <c r="B38" s="204" t="s">
        <v>196</v>
      </c>
      <c r="C38" s="204"/>
      <c r="D38" s="204"/>
      <c r="E38" s="204"/>
      <c r="F38" s="204"/>
      <c r="G38" s="204"/>
      <c r="H38" s="204"/>
      <c r="I38" s="122"/>
      <c r="K38" s="86" t="s">
        <v>161</v>
      </c>
    </row>
    <row r="39" spans="1:11" ht="65.25" customHeight="1" x14ac:dyDescent="0.15">
      <c r="A39" s="124">
        <v>2</v>
      </c>
      <c r="B39" s="204" t="s">
        <v>78</v>
      </c>
      <c r="C39" s="204"/>
      <c r="D39" s="204"/>
      <c r="E39" s="204"/>
      <c r="F39" s="204"/>
      <c r="G39" s="204"/>
      <c r="H39" s="204"/>
      <c r="I39" s="122"/>
      <c r="K39" s="86" t="s">
        <v>161</v>
      </c>
    </row>
    <row r="40" spans="1:11" ht="28.5" customHeight="1" x14ac:dyDescent="0.15">
      <c r="A40" s="124">
        <v>3</v>
      </c>
      <c r="B40" s="204" t="s">
        <v>81</v>
      </c>
      <c r="C40" s="204"/>
      <c r="D40" s="204"/>
      <c r="E40" s="204"/>
      <c r="F40" s="204"/>
      <c r="G40" s="204"/>
      <c r="H40" s="204"/>
      <c r="I40" s="122"/>
      <c r="K40" s="86" t="s">
        <v>161</v>
      </c>
    </row>
    <row r="41" spans="1:11" ht="16.5" x14ac:dyDescent="0.15">
      <c r="A41" s="124">
        <v>4</v>
      </c>
      <c r="B41" s="204" t="s">
        <v>82</v>
      </c>
      <c r="C41" s="204"/>
      <c r="D41" s="204"/>
      <c r="E41" s="204"/>
      <c r="F41" s="204"/>
      <c r="G41" s="204"/>
      <c r="H41" s="204"/>
      <c r="I41" s="204"/>
      <c r="K41" s="86" t="s">
        <v>161</v>
      </c>
    </row>
    <row r="42" spans="1:11" ht="16.5" x14ac:dyDescent="0.15">
      <c r="A42" s="124">
        <v>5</v>
      </c>
      <c r="B42" s="204" t="s">
        <v>124</v>
      </c>
      <c r="C42" s="204"/>
      <c r="D42" s="204"/>
      <c r="E42" s="204"/>
      <c r="F42" s="204"/>
      <c r="G42" s="204"/>
      <c r="H42" s="204"/>
      <c r="I42" s="125"/>
    </row>
    <row r="43" spans="1:11" ht="35.450000000000003" customHeight="1" x14ac:dyDescent="0.15">
      <c r="A43" s="124">
        <v>6</v>
      </c>
      <c r="B43" s="204" t="s">
        <v>83</v>
      </c>
      <c r="C43" s="204"/>
      <c r="D43" s="204"/>
      <c r="E43" s="204"/>
      <c r="F43" s="204"/>
      <c r="G43" s="204"/>
      <c r="H43" s="204"/>
      <c r="I43" s="204"/>
      <c r="K43" s="86" t="s">
        <v>161</v>
      </c>
    </row>
    <row r="44" spans="1:11" ht="18.600000000000001" customHeight="1" x14ac:dyDescent="0.15">
      <c r="A44" s="124">
        <v>7</v>
      </c>
      <c r="B44" s="204" t="s">
        <v>197</v>
      </c>
      <c r="C44" s="204"/>
      <c r="D44" s="204"/>
      <c r="E44" s="204"/>
      <c r="F44" s="204"/>
      <c r="G44" s="204"/>
      <c r="H44" s="204"/>
      <c r="I44" s="204"/>
      <c r="K44" s="86" t="s">
        <v>161</v>
      </c>
    </row>
    <row r="45" spans="1:11" ht="15.6" customHeight="1" x14ac:dyDescent="0.15">
      <c r="A45" s="124"/>
      <c r="B45" s="204"/>
      <c r="C45" s="204"/>
      <c r="D45" s="204"/>
      <c r="E45" s="204"/>
      <c r="F45" s="204"/>
      <c r="G45" s="204"/>
      <c r="H45" s="204"/>
      <c r="I45" s="204"/>
    </row>
    <row r="46" spans="1:11" ht="15.6" customHeight="1" x14ac:dyDescent="0.15">
      <c r="A46" s="124"/>
      <c r="B46" s="204"/>
      <c r="C46" s="204"/>
      <c r="D46" s="204"/>
      <c r="E46" s="204"/>
      <c r="F46" s="204"/>
      <c r="G46" s="204"/>
      <c r="H46" s="204"/>
      <c r="I46" s="204"/>
    </row>
    <row r="47" spans="1:11" ht="15.6" customHeight="1" x14ac:dyDescent="0.15">
      <c r="A47" s="124"/>
      <c r="B47" s="204"/>
      <c r="C47" s="204"/>
      <c r="D47" s="204"/>
      <c r="E47" s="204"/>
      <c r="F47" s="204"/>
      <c r="G47" s="204"/>
      <c r="H47" s="204"/>
      <c r="I47" s="204"/>
    </row>
  </sheetData>
  <protectedRanges>
    <protectedRange password="CC7D" sqref="F23 G12:G23 C3:E4 F12:F21 H23 H12:H21 A38:H44 F25:F33 G25:G34 H25:H33" name="入力1"/>
    <protectedRange password="CC7D" sqref="F24:H24" name="入力1_1"/>
  </protectedRanges>
  <mergeCells count="21">
    <mergeCell ref="B45:I45"/>
    <mergeCell ref="B46:I46"/>
    <mergeCell ref="B47:I47"/>
    <mergeCell ref="B39:H39"/>
    <mergeCell ref="B40:H40"/>
    <mergeCell ref="B41:I41"/>
    <mergeCell ref="B42:H42"/>
    <mergeCell ref="B43:I43"/>
    <mergeCell ref="B44:I44"/>
    <mergeCell ref="B38:H38"/>
    <mergeCell ref="C3:E3"/>
    <mergeCell ref="C4:E4"/>
    <mergeCell ref="A10:A11"/>
    <mergeCell ref="B10:D11"/>
    <mergeCell ref="E10:E11"/>
    <mergeCell ref="B12:D12"/>
    <mergeCell ref="B18:D18"/>
    <mergeCell ref="B21:D21"/>
    <mergeCell ref="B29:D29"/>
    <mergeCell ref="A30:D30"/>
    <mergeCell ref="B33:D33"/>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3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DCDAA-C197-4F6F-94B1-88BFED8C0CDE}">
  <sheetPr>
    <tabColor theme="9" tint="0.79998168889431442"/>
  </sheetPr>
  <dimension ref="A1:Z61"/>
  <sheetViews>
    <sheetView showGridLines="0" zoomScale="85" zoomScaleNormal="85" workbookViewId="0">
      <selection activeCell="D63" sqref="D63"/>
    </sheetView>
  </sheetViews>
  <sheetFormatPr defaultColWidth="8.875" defaultRowHeight="18.75" x14ac:dyDescent="0.15"/>
  <cols>
    <col min="1" max="1" width="8.875" style="127"/>
    <col min="2" max="2" width="22.5" style="128" customWidth="1"/>
    <col min="3" max="3" width="40.125" style="128" bestFit="1" customWidth="1"/>
    <col min="4" max="4" width="97.5" style="128" bestFit="1" customWidth="1"/>
    <col min="5" max="5" width="19.125" style="128" customWidth="1"/>
    <col min="6" max="6" width="12.5" style="128" bestFit="1" customWidth="1"/>
    <col min="7" max="7" width="22.25" style="128" customWidth="1"/>
    <col min="8" max="8" width="8.875" style="129"/>
    <col min="9" max="9" width="10.125" style="129" customWidth="1"/>
    <col min="10" max="19" width="8.875" style="129"/>
    <col min="20" max="26" width="8.875" style="127"/>
    <col min="27" max="16384" width="8.875" style="128"/>
  </cols>
  <sheetData>
    <row r="1" spans="1:19" x14ac:dyDescent="0.15">
      <c r="A1" s="130" t="s">
        <v>125</v>
      </c>
      <c r="O1" s="129">
        <v>1</v>
      </c>
      <c r="P1" s="129">
        <v>1</v>
      </c>
    </row>
    <row r="2" spans="1:19" x14ac:dyDescent="0.15">
      <c r="B2" s="128" t="s">
        <v>126</v>
      </c>
      <c r="O2" s="129">
        <v>1</v>
      </c>
      <c r="P2" s="129">
        <v>1</v>
      </c>
    </row>
    <row r="3" spans="1:19" x14ac:dyDescent="0.15">
      <c r="O3" s="129">
        <v>1</v>
      </c>
      <c r="P3" s="129">
        <v>1</v>
      </c>
    </row>
    <row r="4" spans="1:19" s="127" customFormat="1" x14ac:dyDescent="0.15">
      <c r="H4" s="129"/>
      <c r="I4" s="129"/>
      <c r="J4" s="129"/>
      <c r="K4" s="129"/>
      <c r="L4" s="129"/>
      <c r="M4" s="129"/>
      <c r="N4" s="129"/>
      <c r="O4" s="129"/>
      <c r="P4" s="129">
        <v>1</v>
      </c>
      <c r="Q4" s="129"/>
      <c r="R4" s="129"/>
      <c r="S4" s="129"/>
    </row>
    <row r="5" spans="1:19" s="127" customFormat="1" x14ac:dyDescent="0.15">
      <c r="H5" s="129"/>
      <c r="I5" s="129"/>
      <c r="J5" s="129"/>
      <c r="K5" s="129"/>
      <c r="L5" s="129"/>
      <c r="M5" s="129"/>
      <c r="N5" s="129"/>
      <c r="O5" s="129"/>
      <c r="P5" s="129">
        <v>1</v>
      </c>
      <c r="Q5" s="129"/>
      <c r="R5" s="129"/>
      <c r="S5" s="129"/>
    </row>
    <row r="6" spans="1:19" s="127" customFormat="1" x14ac:dyDescent="0.15">
      <c r="A6" s="131" t="s">
        <v>127</v>
      </c>
      <c r="G6" s="132" t="s">
        <v>7</v>
      </c>
      <c r="H6" s="129"/>
      <c r="I6" s="129">
        <v>18</v>
      </c>
      <c r="J6" s="129"/>
      <c r="K6" s="129"/>
      <c r="L6" s="129"/>
      <c r="M6" s="129"/>
      <c r="N6" s="129"/>
      <c r="O6" s="129" t="str">
        <f>IFERROR(IF(D6&lt;&gt;"",1,""),"")</f>
        <v/>
      </c>
      <c r="P6" s="129">
        <v>1</v>
      </c>
      <c r="Q6" s="129"/>
      <c r="R6" s="129"/>
      <c r="S6" s="129"/>
    </row>
    <row r="7" spans="1:19" x14ac:dyDescent="0.15">
      <c r="B7" s="133" t="s">
        <v>128</v>
      </c>
      <c r="C7" s="133" t="s">
        <v>129</v>
      </c>
      <c r="D7" s="133" t="s">
        <v>130</v>
      </c>
      <c r="E7" s="133" t="s">
        <v>131</v>
      </c>
      <c r="F7" s="133" t="s">
        <v>132</v>
      </c>
      <c r="G7" s="133" t="s">
        <v>133</v>
      </c>
      <c r="I7" s="129" t="s">
        <v>134</v>
      </c>
      <c r="J7" s="129" t="s">
        <v>135</v>
      </c>
      <c r="O7" s="129" t="str">
        <f t="shared" ref="O7:O30" si="0">IFERROR(IF(D7&lt;&gt;"",IF(D7&lt;&gt;$D$7,1,""),""),"")</f>
        <v/>
      </c>
      <c r="P7" s="129">
        <v>1</v>
      </c>
    </row>
    <row r="8" spans="1:19" s="127" customFormat="1" x14ac:dyDescent="0.15">
      <c r="B8" s="127" t="s">
        <v>173</v>
      </c>
      <c r="C8" s="127" t="s">
        <v>171</v>
      </c>
      <c r="D8" s="127" t="s">
        <v>170</v>
      </c>
      <c r="E8" s="134">
        <v>36663129</v>
      </c>
      <c r="F8" s="135">
        <v>0.2</v>
      </c>
      <c r="G8" s="136">
        <f>IFERROR(IF(I8&lt;&gt;"",E8*F8,""),"-")</f>
        <v>7332625.8000000007</v>
      </c>
      <c r="H8" s="129"/>
      <c r="I8" s="129">
        <v>1</v>
      </c>
      <c r="J8" s="129">
        <v>1101</v>
      </c>
      <c r="K8" s="129"/>
      <c r="L8" s="129"/>
      <c r="M8" s="129"/>
      <c r="N8" s="129"/>
      <c r="O8" s="129">
        <f t="shared" si="0"/>
        <v>1</v>
      </c>
      <c r="P8" s="129">
        <v>1</v>
      </c>
      <c r="Q8" s="129"/>
      <c r="R8" s="129"/>
      <c r="S8" s="129"/>
    </row>
    <row r="9" spans="1:19" s="127" customFormat="1" x14ac:dyDescent="0.15">
      <c r="B9" s="127" t="s">
        <v>174</v>
      </c>
      <c r="C9" s="127" t="s">
        <v>171</v>
      </c>
      <c r="D9" s="127" t="s">
        <v>170</v>
      </c>
      <c r="E9" s="134">
        <v>12872466</v>
      </c>
      <c r="F9" s="135">
        <v>0.2</v>
      </c>
      <c r="G9" s="136">
        <f t="shared" ref="G9:G23" si="1">IFERROR(IF(I9&lt;&gt;"",E9*F9,""),"-")</f>
        <v>2574493.2000000002</v>
      </c>
      <c r="H9" s="129"/>
      <c r="I9" s="129">
        <f>IF(MAX($I$8:I8)+1&gt;$I$6,"",I8+1)</f>
        <v>2</v>
      </c>
      <c r="J9" s="129">
        <v>1101</v>
      </c>
      <c r="K9" s="129"/>
      <c r="L9" s="129"/>
      <c r="M9" s="129"/>
      <c r="N9" s="129"/>
      <c r="O9" s="129">
        <f t="shared" si="0"/>
        <v>1</v>
      </c>
      <c r="P9" s="129">
        <v>1</v>
      </c>
      <c r="Q9" s="129"/>
      <c r="R9" s="129"/>
      <c r="S9" s="129"/>
    </row>
    <row r="10" spans="1:19" s="127" customFormat="1" x14ac:dyDescent="0.15">
      <c r="B10" s="127" t="s">
        <v>175</v>
      </c>
      <c r="C10" s="127" t="s">
        <v>163</v>
      </c>
      <c r="D10" s="127" t="s">
        <v>165</v>
      </c>
      <c r="E10" s="134">
        <v>3386571</v>
      </c>
      <c r="F10" s="135">
        <v>1</v>
      </c>
      <c r="G10" s="136">
        <f t="shared" si="1"/>
        <v>3386571</v>
      </c>
      <c r="H10" s="129"/>
      <c r="I10" s="129">
        <f>IF(MAX($I$8:I9)+1&gt;$I$6,"",I9+1)</f>
        <v>3</v>
      </c>
      <c r="J10" s="129">
        <v>1301</v>
      </c>
      <c r="K10" s="129"/>
      <c r="L10" s="129"/>
      <c r="M10" s="129"/>
      <c r="N10" s="129"/>
      <c r="O10" s="129">
        <f t="shared" si="0"/>
        <v>1</v>
      </c>
      <c r="P10" s="129">
        <v>1</v>
      </c>
      <c r="Q10" s="129"/>
      <c r="R10" s="129"/>
      <c r="S10" s="129"/>
    </row>
    <row r="11" spans="1:19" s="127" customFormat="1" x14ac:dyDescent="0.15">
      <c r="B11" s="127" t="s">
        <v>176</v>
      </c>
      <c r="C11" s="127" t="s">
        <v>163</v>
      </c>
      <c r="D11" s="127" t="s">
        <v>165</v>
      </c>
      <c r="E11" s="134">
        <v>1322145</v>
      </c>
      <c r="F11" s="135">
        <v>1</v>
      </c>
      <c r="G11" s="136">
        <f t="shared" si="1"/>
        <v>1322145</v>
      </c>
      <c r="H11" s="129"/>
      <c r="I11" s="129">
        <f>IF(MAX($I$8:I10)+1&gt;$I$6,"",I10+1)</f>
        <v>4</v>
      </c>
      <c r="J11" s="129">
        <v>1301</v>
      </c>
      <c r="K11" s="129"/>
      <c r="L11" s="129"/>
      <c r="M11" s="129"/>
      <c r="N11" s="129"/>
      <c r="O11" s="129">
        <f t="shared" si="0"/>
        <v>1</v>
      </c>
      <c r="P11" s="129">
        <v>1</v>
      </c>
      <c r="Q11" s="129"/>
      <c r="R11" s="129"/>
      <c r="S11" s="129"/>
    </row>
    <row r="12" spans="1:19" s="127" customFormat="1" x14ac:dyDescent="0.15">
      <c r="B12" s="127" t="s">
        <v>177</v>
      </c>
      <c r="C12" s="127" t="s">
        <v>49</v>
      </c>
      <c r="D12" s="127" t="s">
        <v>166</v>
      </c>
      <c r="E12" s="134">
        <v>37394</v>
      </c>
      <c r="F12" s="135">
        <v>0</v>
      </c>
      <c r="G12" s="136">
        <f t="shared" si="1"/>
        <v>0</v>
      </c>
      <c r="H12" s="129"/>
      <c r="I12" s="129">
        <f>IF(MAX($I$8:I11)+1&gt;$I$6,"",I11+1)</f>
        <v>5</v>
      </c>
      <c r="J12" s="129">
        <v>201</v>
      </c>
      <c r="K12" s="129"/>
      <c r="L12" s="129"/>
      <c r="M12" s="129"/>
      <c r="N12" s="129"/>
      <c r="O12" s="129">
        <f t="shared" si="0"/>
        <v>1</v>
      </c>
      <c r="P12" s="129">
        <v>1</v>
      </c>
      <c r="Q12" s="129"/>
      <c r="R12" s="129"/>
      <c r="S12" s="129"/>
    </row>
    <row r="13" spans="1:19" s="127" customFormat="1" x14ac:dyDescent="0.15">
      <c r="B13" s="127" t="s">
        <v>178</v>
      </c>
      <c r="C13" s="127" t="s">
        <v>163</v>
      </c>
      <c r="D13" s="127" t="s">
        <v>164</v>
      </c>
      <c r="E13" s="134">
        <v>48290</v>
      </c>
      <c r="F13" s="135">
        <v>1</v>
      </c>
      <c r="G13" s="136">
        <f t="shared" si="1"/>
        <v>48290</v>
      </c>
      <c r="H13" s="129"/>
      <c r="I13" s="129">
        <f>IF(MAX($I$8:I12)+1&gt;$I$6,"",I12+1)</f>
        <v>6</v>
      </c>
      <c r="J13" s="129">
        <v>2205</v>
      </c>
      <c r="K13" s="129"/>
      <c r="L13" s="129"/>
      <c r="M13" s="129"/>
      <c r="N13" s="129"/>
      <c r="O13" s="129">
        <f t="shared" si="0"/>
        <v>1</v>
      </c>
      <c r="P13" s="129">
        <v>1</v>
      </c>
      <c r="Q13" s="129"/>
      <c r="R13" s="129"/>
      <c r="S13" s="129"/>
    </row>
    <row r="14" spans="1:19" s="127" customFormat="1" x14ac:dyDescent="0.15">
      <c r="B14" s="127" t="s">
        <v>179</v>
      </c>
      <c r="C14" s="127" t="s">
        <v>144</v>
      </c>
      <c r="D14" s="127" t="s">
        <v>162</v>
      </c>
      <c r="E14" s="134">
        <v>283038603</v>
      </c>
      <c r="F14" s="135">
        <v>1</v>
      </c>
      <c r="G14" s="136">
        <f t="shared" si="1"/>
        <v>283038603</v>
      </c>
      <c r="H14" s="129"/>
      <c r="I14" s="129">
        <f>IF(MAX($I$8:I13)+1&gt;$I$6,"",I13+1)</f>
        <v>7</v>
      </c>
      <c r="J14" s="129">
        <v>2202</v>
      </c>
      <c r="K14" s="129"/>
      <c r="L14" s="129"/>
      <c r="M14" s="129"/>
      <c r="N14" s="129"/>
      <c r="O14" s="129">
        <f t="shared" si="0"/>
        <v>1</v>
      </c>
      <c r="P14" s="129">
        <v>1</v>
      </c>
      <c r="Q14" s="129"/>
      <c r="R14" s="129"/>
      <c r="S14" s="129"/>
    </row>
    <row r="15" spans="1:19" s="127" customFormat="1" x14ac:dyDescent="0.15">
      <c r="B15" s="127" t="s">
        <v>180</v>
      </c>
      <c r="C15" s="127" t="s">
        <v>144</v>
      </c>
      <c r="D15" s="127" t="s">
        <v>162</v>
      </c>
      <c r="E15" s="134">
        <v>3058824</v>
      </c>
      <c r="F15" s="135">
        <v>1</v>
      </c>
      <c r="G15" s="136">
        <f t="shared" si="1"/>
        <v>3058824</v>
      </c>
      <c r="H15" s="129"/>
      <c r="I15" s="129">
        <f>IF(MAX($I$8:I14)+1&gt;$I$6,"",I14+1)</f>
        <v>8</v>
      </c>
      <c r="J15" s="129">
        <v>2202</v>
      </c>
      <c r="K15" s="129"/>
      <c r="L15" s="129"/>
      <c r="M15" s="129"/>
      <c r="N15" s="129"/>
      <c r="O15" s="129">
        <f t="shared" si="0"/>
        <v>1</v>
      </c>
      <c r="P15" s="129">
        <v>1</v>
      </c>
      <c r="Q15" s="129"/>
      <c r="R15" s="129"/>
      <c r="S15" s="129"/>
    </row>
    <row r="16" spans="1:19" s="127" customFormat="1" x14ac:dyDescent="0.15">
      <c r="B16" s="127" t="s">
        <v>181</v>
      </c>
      <c r="C16" s="127" t="s">
        <v>144</v>
      </c>
      <c r="D16" s="127" t="s">
        <v>162</v>
      </c>
      <c r="E16" s="134">
        <v>13188</v>
      </c>
      <c r="F16" s="135">
        <v>1</v>
      </c>
      <c r="G16" s="136">
        <f t="shared" si="1"/>
        <v>13188</v>
      </c>
      <c r="H16" s="129"/>
      <c r="I16" s="129">
        <f>IF(MAX($I$8:I15)+1&gt;$I$6,"",I15+1)</f>
        <v>9</v>
      </c>
      <c r="J16" s="129">
        <v>2202</v>
      </c>
      <c r="K16" s="129"/>
      <c r="L16" s="129"/>
      <c r="M16" s="129"/>
      <c r="N16" s="129"/>
      <c r="O16" s="129">
        <f t="shared" si="0"/>
        <v>1</v>
      </c>
      <c r="P16" s="129">
        <v>1</v>
      </c>
      <c r="Q16" s="129"/>
      <c r="R16" s="129"/>
      <c r="S16" s="129"/>
    </row>
    <row r="17" spans="1:26" s="127" customFormat="1" x14ac:dyDescent="0.15">
      <c r="B17" s="127" t="s">
        <v>182</v>
      </c>
      <c r="C17" s="127" t="s">
        <v>144</v>
      </c>
      <c r="D17" s="127" t="s">
        <v>162</v>
      </c>
      <c r="E17" s="134">
        <v>327672</v>
      </c>
      <c r="F17" s="135">
        <v>1</v>
      </c>
      <c r="G17" s="136">
        <f t="shared" si="1"/>
        <v>327672</v>
      </c>
      <c r="H17" s="129"/>
      <c r="I17" s="129">
        <f>IF(MAX($I$8:I16)+1&gt;$I$6,"",I16+1)</f>
        <v>10</v>
      </c>
      <c r="J17" s="129">
        <v>2202</v>
      </c>
      <c r="K17" s="129"/>
      <c r="L17" s="129"/>
      <c r="M17" s="129"/>
      <c r="N17" s="129"/>
      <c r="O17" s="129">
        <f t="shared" si="0"/>
        <v>1</v>
      </c>
      <c r="P17" s="129">
        <v>1</v>
      </c>
      <c r="Q17" s="129"/>
      <c r="R17" s="129"/>
      <c r="S17" s="129"/>
    </row>
    <row r="18" spans="1:26" s="127" customFormat="1" x14ac:dyDescent="0.15">
      <c r="B18" s="127" t="s">
        <v>183</v>
      </c>
      <c r="C18" s="127" t="s">
        <v>144</v>
      </c>
      <c r="D18" s="127" t="s">
        <v>162</v>
      </c>
      <c r="E18" s="134">
        <v>526119083</v>
      </c>
      <c r="F18" s="135">
        <v>1</v>
      </c>
      <c r="G18" s="136">
        <f t="shared" si="1"/>
        <v>526119083</v>
      </c>
      <c r="H18" s="129"/>
      <c r="I18" s="129">
        <f>IF(MAX($I$8:I17)+1&gt;$I$6,"",I17+1)</f>
        <v>11</v>
      </c>
      <c r="J18" s="129">
        <v>2202</v>
      </c>
      <c r="K18" s="129"/>
      <c r="L18" s="129"/>
      <c r="M18" s="129"/>
      <c r="N18" s="129"/>
      <c r="O18" s="129">
        <f t="shared" si="0"/>
        <v>1</v>
      </c>
      <c r="P18" s="129">
        <v>1</v>
      </c>
      <c r="Q18" s="129"/>
      <c r="R18" s="129"/>
      <c r="S18" s="129"/>
    </row>
    <row r="19" spans="1:26" s="127" customFormat="1" x14ac:dyDescent="0.15">
      <c r="B19" s="127" t="s">
        <v>184</v>
      </c>
      <c r="C19" s="127" t="s">
        <v>144</v>
      </c>
      <c r="D19" s="127" t="s">
        <v>162</v>
      </c>
      <c r="E19" s="134">
        <v>6865</v>
      </c>
      <c r="F19" s="135">
        <v>1</v>
      </c>
      <c r="G19" s="136">
        <f t="shared" si="1"/>
        <v>6865</v>
      </c>
      <c r="H19" s="129"/>
      <c r="I19" s="129">
        <f>IF(MAX($I$8:I18)+1&gt;$I$6,"",I18+1)</f>
        <v>12</v>
      </c>
      <c r="J19" s="129">
        <v>2202</v>
      </c>
      <c r="K19" s="129"/>
      <c r="L19" s="129"/>
      <c r="M19" s="129"/>
      <c r="N19" s="129"/>
      <c r="O19" s="129">
        <f t="shared" si="0"/>
        <v>1</v>
      </c>
      <c r="P19" s="129">
        <v>1</v>
      </c>
      <c r="Q19" s="129"/>
      <c r="R19" s="129"/>
      <c r="S19" s="129"/>
    </row>
    <row r="20" spans="1:26" s="127" customFormat="1" x14ac:dyDescent="0.15">
      <c r="B20" s="127" t="s">
        <v>185</v>
      </c>
      <c r="C20" s="127" t="s">
        <v>49</v>
      </c>
      <c r="D20" s="127" t="s">
        <v>167</v>
      </c>
      <c r="E20" s="134">
        <v>2872902</v>
      </c>
      <c r="F20" s="135">
        <v>1</v>
      </c>
      <c r="G20" s="136">
        <f t="shared" si="1"/>
        <v>2872902</v>
      </c>
      <c r="H20" s="129"/>
      <c r="I20" s="129">
        <f>IF(MAX($I$8:I19)+1&gt;$I$6,"",I19+1)</f>
        <v>13</v>
      </c>
      <c r="J20" s="129">
        <v>2204</v>
      </c>
      <c r="K20" s="129"/>
      <c r="L20" s="129"/>
      <c r="M20" s="129"/>
      <c r="N20" s="129"/>
      <c r="O20" s="129">
        <f t="shared" si="0"/>
        <v>1</v>
      </c>
      <c r="P20" s="129">
        <v>1</v>
      </c>
      <c r="Q20" s="129"/>
      <c r="R20" s="129"/>
      <c r="S20" s="129"/>
    </row>
    <row r="21" spans="1:26" s="127" customFormat="1" x14ac:dyDescent="0.15">
      <c r="B21" s="127" t="s">
        <v>186</v>
      </c>
      <c r="C21" s="127" t="s">
        <v>49</v>
      </c>
      <c r="D21" s="127" t="s">
        <v>169</v>
      </c>
      <c r="E21" s="134">
        <v>595875</v>
      </c>
      <c r="F21" s="135">
        <v>2.5</v>
      </c>
      <c r="G21" s="136">
        <f t="shared" si="1"/>
        <v>1489687.5</v>
      </c>
      <c r="H21" s="129"/>
      <c r="I21" s="129">
        <f>IF(MAX($I$8:I20)+1&gt;$I$6,"",I20+1)</f>
        <v>14</v>
      </c>
      <c r="J21" s="129">
        <v>2203</v>
      </c>
      <c r="K21" s="129"/>
      <c r="L21" s="129"/>
      <c r="M21" s="129"/>
      <c r="N21" s="129"/>
      <c r="O21" s="129">
        <f t="shared" si="0"/>
        <v>1</v>
      </c>
      <c r="P21" s="129">
        <v>1</v>
      </c>
      <c r="Q21" s="129"/>
      <c r="R21" s="129"/>
      <c r="S21" s="129"/>
    </row>
    <row r="22" spans="1:26" s="127" customFormat="1" x14ac:dyDescent="0.15">
      <c r="B22" s="127" t="s">
        <v>187</v>
      </c>
      <c r="C22" s="127" t="s">
        <v>163</v>
      </c>
      <c r="D22" s="127" t="s">
        <v>164</v>
      </c>
      <c r="E22" s="134">
        <v>1760108</v>
      </c>
      <c r="F22" s="135">
        <v>1</v>
      </c>
      <c r="G22" s="136">
        <f t="shared" si="1"/>
        <v>1760108</v>
      </c>
      <c r="H22" s="129"/>
      <c r="I22" s="129">
        <f>IF(MAX($I$8:I21)+1&gt;$I$6,"",I21+1)</f>
        <v>15</v>
      </c>
      <c r="J22" s="129">
        <v>2205</v>
      </c>
      <c r="K22" s="129"/>
      <c r="L22" s="129"/>
      <c r="M22" s="129"/>
      <c r="N22" s="129"/>
      <c r="O22" s="129">
        <f t="shared" si="0"/>
        <v>1</v>
      </c>
      <c r="P22" s="129">
        <v>1</v>
      </c>
      <c r="Q22" s="129"/>
      <c r="R22" s="129"/>
      <c r="S22" s="129"/>
    </row>
    <row r="23" spans="1:26" s="127" customFormat="1" x14ac:dyDescent="0.15">
      <c r="B23" s="127" t="s">
        <v>188</v>
      </c>
      <c r="C23" s="127" t="s">
        <v>49</v>
      </c>
      <c r="D23" s="127" t="s">
        <v>168</v>
      </c>
      <c r="E23" s="134">
        <v>7325</v>
      </c>
      <c r="F23" s="135">
        <v>2.5</v>
      </c>
      <c r="G23" s="136">
        <f t="shared" si="1"/>
        <v>18312.5</v>
      </c>
      <c r="H23" s="129"/>
      <c r="I23" s="129">
        <f>IF(MAX($I$8:I22)+1&gt;$I$6,"",I22+1)</f>
        <v>16</v>
      </c>
      <c r="J23" s="129">
        <v>2101</v>
      </c>
      <c r="K23" s="129"/>
      <c r="L23" s="129"/>
      <c r="M23" s="129"/>
      <c r="N23" s="129"/>
      <c r="O23" s="129">
        <f t="shared" si="0"/>
        <v>1</v>
      </c>
      <c r="P23" s="129">
        <v>1</v>
      </c>
      <c r="Q23" s="129"/>
      <c r="R23" s="129"/>
      <c r="S23" s="129"/>
    </row>
    <row r="24" spans="1:26" s="127" customFormat="1" x14ac:dyDescent="0.15">
      <c r="B24" s="127" t="s">
        <v>189</v>
      </c>
      <c r="C24" s="127" t="s">
        <v>49</v>
      </c>
      <c r="D24" s="127" t="s">
        <v>164</v>
      </c>
      <c r="E24" s="134">
        <v>5846</v>
      </c>
      <c r="F24" s="135">
        <v>1</v>
      </c>
      <c r="G24" s="136">
        <f>IFERROR(IF(I24&lt;&gt;"",E24*F24,""),"-")</f>
        <v>5846</v>
      </c>
      <c r="H24" s="129"/>
      <c r="I24" s="129">
        <f>IF(MAX($I$8:I23)+1&gt;$I$6,"",I23+1)</f>
        <v>17</v>
      </c>
      <c r="J24" s="129">
        <v>2205</v>
      </c>
      <c r="K24" s="129"/>
      <c r="L24" s="129"/>
      <c r="M24" s="129"/>
      <c r="N24" s="129"/>
      <c r="O24" s="129">
        <f t="shared" si="0"/>
        <v>1</v>
      </c>
      <c r="P24" s="129">
        <v>1</v>
      </c>
      <c r="Q24" s="129"/>
      <c r="R24" s="129"/>
      <c r="S24" s="129"/>
    </row>
    <row r="25" spans="1:26" s="127" customFormat="1" x14ac:dyDescent="0.15">
      <c r="B25" s="127" t="s">
        <v>190</v>
      </c>
      <c r="C25" s="127" t="s">
        <v>49</v>
      </c>
      <c r="D25" s="127" t="s">
        <v>164</v>
      </c>
      <c r="E25" s="134">
        <v>158971</v>
      </c>
      <c r="F25" s="135">
        <v>1</v>
      </c>
      <c r="G25" s="136">
        <f t="shared" ref="G25" si="2">IFERROR(IF(I25&lt;&gt;"",E25*F25,""),"-")</f>
        <v>158971</v>
      </c>
      <c r="H25" s="129"/>
      <c r="I25" s="129">
        <f>IF(MAX($I$8:I24)+1&gt;$I$6,"",I24+1)</f>
        <v>18</v>
      </c>
      <c r="J25" s="129">
        <v>2205</v>
      </c>
      <c r="K25" s="129"/>
      <c r="L25" s="129"/>
      <c r="M25" s="129"/>
      <c r="N25" s="129"/>
      <c r="O25" s="129">
        <f t="shared" si="0"/>
        <v>1</v>
      </c>
      <c r="P25" s="129">
        <v>1</v>
      </c>
      <c r="Q25" s="129"/>
      <c r="R25" s="129"/>
      <c r="S25" s="129"/>
    </row>
    <row r="26" spans="1:26" s="129" customFormat="1" ht="15.95" customHeight="1" x14ac:dyDescent="0.15">
      <c r="A26" s="139"/>
      <c r="B26" s="140"/>
      <c r="C26" s="141"/>
      <c r="D26" s="140"/>
      <c r="E26" s="142">
        <f>SUM(E8:E25)</f>
        <v>872295257</v>
      </c>
      <c r="F26" s="143"/>
      <c r="G26" s="140"/>
      <c r="O26" s="129" t="str">
        <f t="shared" si="0"/>
        <v/>
      </c>
      <c r="P26" s="129">
        <v>1</v>
      </c>
      <c r="T26" s="139"/>
      <c r="U26" s="139"/>
      <c r="V26" s="139"/>
      <c r="W26" s="139"/>
      <c r="X26" s="139"/>
      <c r="Y26" s="139"/>
      <c r="Z26" s="139"/>
    </row>
    <row r="27" spans="1:26" s="127" customFormat="1" x14ac:dyDescent="0.15">
      <c r="E27" s="134"/>
      <c r="F27" s="137"/>
      <c r="G27" s="134"/>
      <c r="H27" s="129"/>
      <c r="I27" s="138" t="b">
        <v>1</v>
      </c>
      <c r="J27" s="129"/>
      <c r="K27" s="129"/>
      <c r="L27" s="129"/>
      <c r="M27" s="129"/>
      <c r="N27" s="129"/>
      <c r="O27" s="129" t="str">
        <f t="shared" si="0"/>
        <v/>
      </c>
      <c r="P27" s="129">
        <v>1</v>
      </c>
      <c r="Q27" s="129"/>
      <c r="R27" s="129"/>
      <c r="S27" s="129"/>
    </row>
    <row r="28" spans="1:26" s="127" customFormat="1" x14ac:dyDescent="0.15">
      <c r="H28" s="129"/>
      <c r="I28" s="129"/>
      <c r="J28" s="129"/>
      <c r="K28" s="129"/>
      <c r="L28" s="129"/>
      <c r="M28" s="129"/>
      <c r="N28" s="129"/>
      <c r="O28" s="129" t="str">
        <f t="shared" si="0"/>
        <v/>
      </c>
      <c r="P28" s="129">
        <v>1</v>
      </c>
      <c r="Q28" s="129"/>
      <c r="R28" s="129"/>
      <c r="S28" s="129"/>
    </row>
    <row r="29" spans="1:26" s="127" customFormat="1" x14ac:dyDescent="0.15">
      <c r="A29" s="131" t="s">
        <v>136</v>
      </c>
      <c r="H29" s="129"/>
      <c r="I29" s="129"/>
      <c r="J29" s="129"/>
      <c r="K29" s="129"/>
      <c r="L29" s="129"/>
      <c r="M29" s="129"/>
      <c r="N29" s="129"/>
      <c r="O29" s="129" t="str">
        <f t="shared" si="0"/>
        <v/>
      </c>
      <c r="P29" s="129">
        <v>1</v>
      </c>
      <c r="Q29" s="129"/>
      <c r="R29" s="129"/>
      <c r="S29" s="129"/>
    </row>
    <row r="30" spans="1:26" s="127" customFormat="1" x14ac:dyDescent="0.15">
      <c r="A30" s="127" t="s">
        <v>138</v>
      </c>
      <c r="G30" s="132" t="s">
        <v>7</v>
      </c>
      <c r="H30" s="129"/>
      <c r="I30" s="129">
        <v>1</v>
      </c>
      <c r="J30" s="129"/>
      <c r="K30" s="129"/>
      <c r="L30" s="129"/>
      <c r="M30" s="129"/>
      <c r="N30" s="129"/>
      <c r="O30" s="129" t="str">
        <f t="shared" si="0"/>
        <v/>
      </c>
      <c r="P30" s="129">
        <v>1</v>
      </c>
      <c r="Q30" s="129"/>
      <c r="R30" s="129"/>
      <c r="S30" s="129"/>
    </row>
    <row r="31" spans="1:26" x14ac:dyDescent="0.15">
      <c r="B31" s="133" t="s">
        <v>128</v>
      </c>
      <c r="C31" s="133" t="s">
        <v>129</v>
      </c>
      <c r="D31" s="133" t="s">
        <v>130</v>
      </c>
      <c r="E31" s="133" t="s">
        <v>131</v>
      </c>
      <c r="F31" s="133" t="s">
        <v>132</v>
      </c>
      <c r="G31" s="133" t="s">
        <v>133</v>
      </c>
      <c r="I31" s="129" t="s">
        <v>137</v>
      </c>
      <c r="J31" s="129" t="s">
        <v>135</v>
      </c>
      <c r="O31" s="129" t="str">
        <f>IFERROR(IF(D31&lt;&gt;"",IF(D31&lt;&gt;$D$7,1,""),""),"")</f>
        <v/>
      </c>
      <c r="P31" s="129">
        <v>1</v>
      </c>
    </row>
    <row r="32" spans="1:26" s="127" customFormat="1" x14ac:dyDescent="0.15">
      <c r="B32" s="127" t="s">
        <v>138</v>
      </c>
      <c r="C32" s="127" t="s">
        <v>139</v>
      </c>
      <c r="D32" s="127" t="s">
        <v>166</v>
      </c>
      <c r="E32" s="134">
        <v>10000</v>
      </c>
      <c r="F32" s="135">
        <v>0</v>
      </c>
      <c r="G32" s="134">
        <f>E32*F32</f>
        <v>0</v>
      </c>
      <c r="H32" s="139"/>
      <c r="I32" s="139">
        <v>1</v>
      </c>
      <c r="J32" s="139">
        <v>201</v>
      </c>
      <c r="K32" s="139"/>
      <c r="L32" s="139"/>
      <c r="M32" s="139"/>
      <c r="N32" s="139"/>
      <c r="O32" s="139">
        <f t="shared" ref="O32:O36" si="3">IFERROR(IF(D32&lt;&gt;"",IF(D32&lt;&gt;$D$7,1,""),""),"")</f>
        <v>1</v>
      </c>
      <c r="P32" s="139">
        <v>1</v>
      </c>
      <c r="Q32" s="139"/>
      <c r="R32" s="139"/>
      <c r="S32" s="139"/>
    </row>
    <row r="33" spans="1:26" s="127" customFormat="1" x14ac:dyDescent="0.15">
      <c r="B33" s="127" t="s">
        <v>138</v>
      </c>
      <c r="C33" s="127" t="s">
        <v>140</v>
      </c>
      <c r="D33" s="127" t="s">
        <v>165</v>
      </c>
      <c r="E33" s="134">
        <v>330</v>
      </c>
      <c r="F33" s="135">
        <v>1</v>
      </c>
      <c r="G33" s="134">
        <f>E33*F33</f>
        <v>330</v>
      </c>
      <c r="H33" s="139"/>
      <c r="I33" s="139">
        <f>IF(C33&lt;&gt;"",I32+1,"")</f>
        <v>2</v>
      </c>
      <c r="J33" s="139">
        <v>1301</v>
      </c>
      <c r="K33" s="139"/>
      <c r="L33" s="139"/>
      <c r="M33" s="139"/>
      <c r="N33" s="139"/>
      <c r="O33" s="139">
        <f t="shared" si="3"/>
        <v>1</v>
      </c>
      <c r="P33" s="139">
        <v>1</v>
      </c>
      <c r="Q33" s="139"/>
      <c r="R33" s="139"/>
      <c r="S33" s="139"/>
    </row>
    <row r="34" spans="1:26" s="127" customFormat="1" x14ac:dyDescent="0.15">
      <c r="E34" s="134"/>
      <c r="F34" s="137"/>
      <c r="G34" s="134"/>
      <c r="H34" s="139"/>
      <c r="I34" s="139" t="str">
        <f t="shared" ref="I34" si="4">IF(C34&lt;&gt;"",I33+1,"")</f>
        <v/>
      </c>
      <c r="J34" s="139" t="s">
        <v>161</v>
      </c>
      <c r="K34" s="139"/>
      <c r="L34" s="139"/>
      <c r="M34" s="139"/>
      <c r="N34" s="139"/>
      <c r="O34" s="139" t="str">
        <f t="shared" si="3"/>
        <v/>
      </c>
      <c r="P34" s="139">
        <v>1</v>
      </c>
      <c r="Q34" s="139"/>
      <c r="R34" s="139"/>
      <c r="S34" s="139"/>
    </row>
    <row r="35" spans="1:26" s="129" customFormat="1" ht="15.75" customHeight="1" x14ac:dyDescent="0.15">
      <c r="A35" s="139"/>
      <c r="B35" s="140"/>
      <c r="C35" s="140"/>
      <c r="D35" s="140"/>
      <c r="E35" s="142">
        <f>SUM(E32:E34)</f>
        <v>10330</v>
      </c>
      <c r="F35" s="143"/>
      <c r="G35" s="140"/>
      <c r="O35" s="129" t="str">
        <f t="shared" si="3"/>
        <v/>
      </c>
      <c r="P35" s="129">
        <v>1</v>
      </c>
      <c r="T35" s="139"/>
      <c r="U35" s="139"/>
      <c r="V35" s="139"/>
      <c r="W35" s="139"/>
      <c r="X35" s="139"/>
      <c r="Y35" s="139"/>
      <c r="Z35" s="139"/>
    </row>
    <row r="36" spans="1:26" s="127" customFormat="1" x14ac:dyDescent="0.15">
      <c r="H36" s="129"/>
      <c r="I36" s="129" t="b">
        <v>1</v>
      </c>
      <c r="J36" s="129"/>
      <c r="K36" s="129"/>
      <c r="L36" s="129"/>
      <c r="M36" s="129"/>
      <c r="N36" s="129"/>
      <c r="O36" s="129" t="str">
        <f t="shared" si="3"/>
        <v/>
      </c>
      <c r="P36" s="129">
        <v>1</v>
      </c>
      <c r="Q36" s="129"/>
      <c r="R36" s="129"/>
      <c r="S36" s="129"/>
    </row>
    <row r="37" spans="1:26" s="127" customFormat="1" x14ac:dyDescent="0.15">
      <c r="E37" s="134"/>
      <c r="F37" s="137"/>
      <c r="G37" s="134"/>
      <c r="H37" s="129"/>
      <c r="I37" s="129"/>
      <c r="J37" s="129"/>
      <c r="K37" s="129"/>
      <c r="L37" s="129"/>
      <c r="M37" s="129"/>
      <c r="N37" s="129"/>
      <c r="O37" s="129" t="str">
        <f>IFERROR(IF(D37&lt;&gt;"",IF(D37&lt;&gt;$D$7,1,""),""),"")</f>
        <v/>
      </c>
      <c r="P37" s="129">
        <v>1</v>
      </c>
      <c r="Q37" s="129"/>
      <c r="R37" s="129"/>
      <c r="S37" s="129"/>
    </row>
    <row r="38" spans="1:26" s="127" customFormat="1" x14ac:dyDescent="0.15">
      <c r="E38" s="134"/>
      <c r="F38" s="137"/>
      <c r="G38" s="134"/>
      <c r="H38" s="129"/>
      <c r="I38" s="129"/>
      <c r="J38" s="129"/>
      <c r="K38" s="129"/>
      <c r="L38" s="129"/>
      <c r="M38" s="129"/>
      <c r="N38" s="129"/>
      <c r="O38" s="129" t="str">
        <f>IFERROR(IF(D38&lt;&gt;"",IF(D38&lt;&gt;$D$7,1,""),""),"")</f>
        <v/>
      </c>
      <c r="P38" s="129">
        <v>1</v>
      </c>
      <c r="Q38" s="129"/>
      <c r="R38" s="129"/>
      <c r="S38" s="129"/>
    </row>
    <row r="39" spans="1:26" s="139" customFormat="1" ht="24.6" customHeight="1" x14ac:dyDescent="0.15">
      <c r="B39" s="140" t="s">
        <v>141</v>
      </c>
      <c r="C39" s="140"/>
      <c r="D39" s="140"/>
      <c r="E39" s="142">
        <f>E26+E35</f>
        <v>872305587</v>
      </c>
      <c r="F39" s="143"/>
      <c r="G39" s="140"/>
      <c r="H39" s="129"/>
      <c r="I39" s="129"/>
      <c r="J39" s="129"/>
      <c r="K39" s="129"/>
      <c r="L39" s="129"/>
      <c r="M39" s="129"/>
      <c r="N39" s="129"/>
      <c r="O39" s="129" t="str">
        <f>IFERROR(IF(D39&lt;&gt;"",IF(D39&lt;&gt;$D$7,1,""),""),"")</f>
        <v/>
      </c>
      <c r="P39" s="129">
        <v>1</v>
      </c>
      <c r="Q39" s="129"/>
      <c r="R39" s="129"/>
      <c r="S39" s="129"/>
    </row>
    <row r="40" spans="1:26" s="127" customFormat="1" x14ac:dyDescent="0.15">
      <c r="F40" s="137"/>
      <c r="G40" s="134"/>
      <c r="H40" s="129"/>
      <c r="I40" s="129" t="e">
        <v>#N/A</v>
      </c>
      <c r="J40" s="129"/>
      <c r="K40" s="129"/>
      <c r="L40" s="129"/>
      <c r="M40" s="129"/>
      <c r="N40" s="129"/>
      <c r="O40" s="129" t="str">
        <f>IFERROR(IF(D40&lt;&gt;"",IF(D40&lt;&gt;$D$7,1,""),""),"")</f>
        <v/>
      </c>
      <c r="P40" s="129">
        <v>1</v>
      </c>
      <c r="Q40" s="129"/>
      <c r="R40" s="129"/>
      <c r="S40" s="129"/>
    </row>
    <row r="41" spans="1:26" s="127" customFormat="1" x14ac:dyDescent="0.15">
      <c r="E41" s="134"/>
      <c r="H41" s="129"/>
      <c r="I41" s="129"/>
      <c r="J41" s="129"/>
      <c r="K41" s="129"/>
      <c r="L41" s="129"/>
      <c r="M41" s="129"/>
      <c r="N41" s="129"/>
      <c r="O41" s="129" t="str">
        <f>IFERROR(IF(D41&lt;&gt;"",IF(D41&lt;&gt;$D$7,1,""),""),"")</f>
        <v/>
      </c>
      <c r="P41" s="129">
        <v>1</v>
      </c>
      <c r="Q41" s="129"/>
      <c r="R41" s="129"/>
      <c r="S41" s="129"/>
    </row>
    <row r="42" spans="1:26" s="127" customFormat="1" x14ac:dyDescent="0.15">
      <c r="A42" s="131"/>
      <c r="E42" s="134"/>
      <c r="F42" s="134"/>
      <c r="H42" s="129"/>
      <c r="I42" s="129"/>
      <c r="J42" s="129"/>
      <c r="K42" s="129"/>
      <c r="L42" s="129"/>
      <c r="M42" s="129"/>
      <c r="N42" s="129"/>
      <c r="O42" s="129" t="str">
        <f t="shared" ref="O42" si="5">IFERROR(IF(D42&lt;&gt;"",IF(D42&lt;&gt;$D$7,1,""),""),"")</f>
        <v/>
      </c>
      <c r="P42" s="129">
        <v>1</v>
      </c>
      <c r="Q42" s="129"/>
      <c r="R42" s="129"/>
      <c r="S42" s="129"/>
    </row>
    <row r="43" spans="1:26" s="127" customFormat="1" x14ac:dyDescent="0.15">
      <c r="A43" s="131" t="s">
        <v>142</v>
      </c>
      <c r="H43" s="129"/>
      <c r="I43" s="129"/>
      <c r="J43" s="129"/>
      <c r="K43" s="129"/>
      <c r="L43" s="129"/>
      <c r="M43" s="129"/>
      <c r="N43" s="129"/>
      <c r="O43" s="129"/>
      <c r="P43" s="129"/>
      <c r="Q43" s="129"/>
      <c r="R43" s="129"/>
      <c r="S43" s="129"/>
    </row>
    <row r="44" spans="1:26" s="127" customFormat="1" x14ac:dyDescent="0.15">
      <c r="B44" s="133" t="s">
        <v>128</v>
      </c>
      <c r="D44" s="133" t="s">
        <v>130</v>
      </c>
      <c r="E44" s="133" t="s">
        <v>143</v>
      </c>
      <c r="F44" s="133" t="s">
        <v>132</v>
      </c>
      <c r="G44" s="133" t="s">
        <v>133</v>
      </c>
      <c r="H44" s="129"/>
      <c r="I44" s="129" t="s">
        <v>137</v>
      </c>
      <c r="J44" s="129" t="s">
        <v>135</v>
      </c>
      <c r="K44" s="129"/>
      <c r="L44" s="129"/>
      <c r="M44" s="129"/>
      <c r="N44" s="129"/>
      <c r="O44" s="129" t="str">
        <f t="shared" ref="O44:O45" si="6">IFERROR(IF(D44&lt;&gt;"",IF(D44&lt;&gt;$D$7,1,""),""),"")</f>
        <v/>
      </c>
      <c r="P44" s="129">
        <v>1</v>
      </c>
      <c r="Q44" s="129"/>
      <c r="R44" s="129"/>
      <c r="S44" s="129"/>
    </row>
    <row r="45" spans="1:26" s="127" customFormat="1" x14ac:dyDescent="0.15">
      <c r="B45" s="127" t="str">
        <f>$A$43</f>
        <v>e. 不動産（鑑定評価額）</v>
      </c>
      <c r="C45" s="127" t="s">
        <v>144</v>
      </c>
      <c r="D45" s="127" t="s">
        <v>162</v>
      </c>
      <c r="E45" s="166">
        <v>1136630000</v>
      </c>
      <c r="F45" s="135">
        <v>1</v>
      </c>
      <c r="G45" s="134">
        <f>E45*F45</f>
        <v>1136630000</v>
      </c>
      <c r="H45" s="139"/>
      <c r="I45" s="139">
        <v>1</v>
      </c>
      <c r="J45" s="139">
        <v>2202</v>
      </c>
      <c r="K45" s="139"/>
      <c r="L45" s="139"/>
      <c r="M45" s="139"/>
      <c r="N45" s="139"/>
      <c r="O45" s="139">
        <f t="shared" si="6"/>
        <v>1</v>
      </c>
      <c r="P45" s="139">
        <v>1</v>
      </c>
      <c r="Q45" s="139"/>
      <c r="R45" s="139"/>
      <c r="S45" s="139"/>
    </row>
    <row r="46" spans="1:26" s="127" customFormat="1" x14ac:dyDescent="0.15">
      <c r="B46" s="127" t="s">
        <v>145</v>
      </c>
      <c r="C46" s="127" t="s">
        <v>146</v>
      </c>
      <c r="D46" s="127" t="s">
        <v>167</v>
      </c>
      <c r="E46" s="166">
        <f>SUMIFS($E$8:$E$26,$D$8:$D$26,D46)</f>
        <v>2872902</v>
      </c>
      <c r="F46" s="135"/>
      <c r="G46" s="134"/>
      <c r="H46" s="139"/>
      <c r="I46" s="139">
        <v>100</v>
      </c>
      <c r="J46" s="139"/>
      <c r="K46" s="139"/>
      <c r="L46" s="139"/>
      <c r="M46" s="139"/>
      <c r="N46" s="139"/>
      <c r="O46" s="139"/>
      <c r="P46" s="139"/>
      <c r="Q46" s="139"/>
      <c r="R46" s="139"/>
      <c r="S46" s="139"/>
    </row>
    <row r="47" spans="1:26" s="139" customFormat="1" ht="17.45" customHeight="1" x14ac:dyDescent="0.15">
      <c r="B47" s="140"/>
      <c r="C47" s="140"/>
      <c r="D47" s="140"/>
      <c r="E47" s="142">
        <f>SUM(E45:E45)-E46</f>
        <v>1133757098</v>
      </c>
      <c r="F47" s="143">
        <v>1</v>
      </c>
      <c r="G47" s="142">
        <f>E47*F47</f>
        <v>1133757098</v>
      </c>
      <c r="H47" s="129"/>
      <c r="I47" s="129"/>
      <c r="J47" s="129" t="s">
        <v>161</v>
      </c>
      <c r="K47" s="129"/>
      <c r="L47" s="129"/>
      <c r="M47" s="129"/>
      <c r="N47" s="129"/>
      <c r="O47" s="129" t="str">
        <f t="shared" ref="O47:O54" si="7">IFERROR(IF(D47&lt;&gt;"",IF(D47&lt;&gt;$D$7,1,""),""),"")</f>
        <v/>
      </c>
      <c r="P47" s="129">
        <v>1</v>
      </c>
      <c r="Q47" s="129"/>
      <c r="R47" s="129"/>
      <c r="S47" s="129"/>
    </row>
    <row r="48" spans="1:26" s="127" customFormat="1" x14ac:dyDescent="0.15">
      <c r="H48" s="129"/>
      <c r="I48" s="129"/>
      <c r="J48" s="129"/>
      <c r="K48" s="129"/>
      <c r="L48" s="129"/>
      <c r="M48" s="129"/>
      <c r="N48" s="129"/>
      <c r="O48" s="129" t="str">
        <f t="shared" si="7"/>
        <v/>
      </c>
      <c r="P48" s="129">
        <v>1</v>
      </c>
      <c r="Q48" s="129"/>
      <c r="R48" s="129"/>
      <c r="S48" s="129"/>
    </row>
    <row r="49" spans="2:19" s="127" customFormat="1" x14ac:dyDescent="0.15">
      <c r="H49" s="129"/>
      <c r="I49" s="129"/>
      <c r="J49" s="129"/>
      <c r="K49" s="129"/>
      <c r="L49" s="129"/>
      <c r="M49" s="129"/>
      <c r="N49" s="129"/>
      <c r="O49" s="129"/>
      <c r="P49" s="129"/>
      <c r="Q49" s="129"/>
      <c r="R49" s="129"/>
      <c r="S49" s="129"/>
    </row>
    <row r="50" spans="2:19" s="127" customFormat="1" x14ac:dyDescent="0.15">
      <c r="E50" s="134"/>
      <c r="F50" s="137"/>
      <c r="G50" s="134"/>
      <c r="H50" s="129"/>
      <c r="I50" s="129"/>
      <c r="J50" s="129"/>
      <c r="K50" s="129"/>
      <c r="L50" s="129"/>
      <c r="M50" s="129"/>
      <c r="N50" s="129"/>
      <c r="O50" s="129" t="str">
        <f>IFERROR(IF(D50&lt;&gt;"",IF(D50&lt;&gt;$D$7,1,""),""),"")</f>
        <v/>
      </c>
      <c r="P50" s="129">
        <v>1</v>
      </c>
      <c r="Q50" s="129"/>
      <c r="R50" s="129"/>
      <c r="S50" s="129"/>
    </row>
    <row r="51" spans="2:19" s="139" customFormat="1" ht="24.6" customHeight="1" x14ac:dyDescent="0.15">
      <c r="B51" s="140" t="s">
        <v>147</v>
      </c>
      <c r="C51" s="140"/>
      <c r="D51" s="140"/>
      <c r="E51" s="142">
        <f>E39+E47-SUMIFS($E$8:$E$26,$D$8:$D$26,$D$45)</f>
        <v>1193498450</v>
      </c>
      <c r="F51" s="143"/>
      <c r="G51" s="140"/>
      <c r="H51" s="129"/>
      <c r="I51" s="129"/>
      <c r="J51" s="129"/>
      <c r="K51" s="129"/>
      <c r="L51" s="129"/>
      <c r="M51" s="129"/>
      <c r="N51" s="129"/>
      <c r="O51" s="129" t="str">
        <f>IFERROR(IF(D51&lt;&gt;"",IF(D51&lt;&gt;$D$7,1,""),""),"")</f>
        <v/>
      </c>
      <c r="P51" s="129">
        <v>1</v>
      </c>
      <c r="Q51" s="129"/>
      <c r="R51" s="129"/>
      <c r="S51" s="129"/>
    </row>
    <row r="52" spans="2:19" s="127" customFormat="1" x14ac:dyDescent="0.15">
      <c r="F52" s="137"/>
      <c r="G52" s="134"/>
      <c r="H52" s="129"/>
      <c r="I52" s="129" t="b">
        <f>ABS(E51-SUMIFS($E$8:$E$25,F8:F25,"欄外")-'RA表（オンバラ）'!G53)&lt;100</f>
        <v>1</v>
      </c>
      <c r="J52" s="129"/>
      <c r="K52" s="129"/>
      <c r="L52" s="129"/>
      <c r="M52" s="129"/>
      <c r="N52" s="129"/>
      <c r="O52" s="129" t="str">
        <f>IFERROR(IF(D52&lt;&gt;"",IF(D52&lt;&gt;$D$7,1,""),""),"")</f>
        <v/>
      </c>
      <c r="P52" s="129">
        <v>1</v>
      </c>
      <c r="Q52" s="129"/>
      <c r="R52" s="129"/>
      <c r="S52" s="129"/>
    </row>
    <row r="53" spans="2:19" s="127" customFormat="1" x14ac:dyDescent="0.15">
      <c r="H53" s="129"/>
      <c r="I53" s="129"/>
      <c r="J53" s="129"/>
      <c r="K53" s="129"/>
      <c r="L53" s="129"/>
      <c r="M53" s="129"/>
      <c r="N53" s="129"/>
      <c r="O53" s="129" t="str">
        <f>IFERROR(IF(D53&lt;&gt;"",IF(D53&lt;&gt;$D$7,1,""),""),"")</f>
        <v/>
      </c>
      <c r="P53" s="129">
        <v>1</v>
      </c>
      <c r="Q53" s="129"/>
      <c r="R53" s="129"/>
      <c r="S53" s="129"/>
    </row>
    <row r="54" spans="2:19" s="127" customFormat="1" x14ac:dyDescent="0.15">
      <c r="D54" s="134"/>
      <c r="H54" s="129"/>
      <c r="I54" s="129"/>
      <c r="J54" s="129"/>
      <c r="K54" s="129"/>
      <c r="L54" s="129"/>
      <c r="M54" s="129"/>
      <c r="N54" s="129"/>
      <c r="O54" s="129" t="str">
        <f t="shared" si="7"/>
        <v/>
      </c>
      <c r="P54" s="129">
        <v>1</v>
      </c>
      <c r="Q54" s="129"/>
      <c r="R54" s="129"/>
      <c r="S54" s="129"/>
    </row>
    <row r="55" spans="2:19" s="127" customFormat="1" x14ac:dyDescent="0.15">
      <c r="H55" s="129"/>
      <c r="I55" s="129"/>
      <c r="J55" s="129"/>
      <c r="K55" s="129"/>
      <c r="L55" s="129"/>
      <c r="M55" s="129"/>
      <c r="N55" s="129"/>
      <c r="O55" s="129"/>
      <c r="P55" s="129"/>
      <c r="Q55" s="129"/>
      <c r="R55" s="129"/>
      <c r="S55" s="129"/>
    </row>
    <row r="56" spans="2:19" s="127" customFormat="1" x14ac:dyDescent="0.15">
      <c r="D56" s="134"/>
      <c r="H56" s="129"/>
      <c r="I56" s="129"/>
      <c r="J56" s="129"/>
      <c r="K56" s="129"/>
      <c r="L56" s="129"/>
      <c r="M56" s="129"/>
      <c r="N56" s="129"/>
      <c r="O56" s="129"/>
      <c r="P56" s="129"/>
      <c r="Q56" s="129"/>
      <c r="R56" s="129"/>
      <c r="S56" s="129"/>
    </row>
    <row r="57" spans="2:19" s="127" customFormat="1" x14ac:dyDescent="0.15">
      <c r="H57" s="129"/>
      <c r="I57" s="129"/>
      <c r="J57" s="129"/>
      <c r="K57" s="129"/>
      <c r="L57" s="129"/>
      <c r="M57" s="129"/>
      <c r="N57" s="129"/>
      <c r="O57" s="129"/>
      <c r="P57" s="129"/>
      <c r="Q57" s="129"/>
      <c r="R57" s="129"/>
      <c r="S57" s="129"/>
    </row>
    <row r="58" spans="2:19" s="127" customFormat="1" x14ac:dyDescent="0.15">
      <c r="H58" s="129"/>
      <c r="I58" s="129"/>
      <c r="J58" s="129"/>
      <c r="K58" s="129"/>
      <c r="L58" s="129"/>
      <c r="M58" s="129"/>
      <c r="N58" s="129"/>
      <c r="O58" s="129"/>
      <c r="P58" s="129"/>
      <c r="Q58" s="129"/>
      <c r="R58" s="129"/>
      <c r="S58" s="129"/>
    </row>
    <row r="59" spans="2:19" s="127" customFormat="1" x14ac:dyDescent="0.15">
      <c r="H59" s="129"/>
      <c r="I59" s="129"/>
      <c r="J59" s="129"/>
      <c r="K59" s="129"/>
      <c r="L59" s="129"/>
      <c r="M59" s="129"/>
      <c r="N59" s="129"/>
      <c r="O59" s="129"/>
      <c r="P59" s="129"/>
      <c r="Q59" s="129"/>
      <c r="R59" s="129"/>
      <c r="S59" s="129"/>
    </row>
    <row r="60" spans="2:19" s="127" customFormat="1" x14ac:dyDescent="0.15">
      <c r="H60" s="129"/>
      <c r="I60" s="129"/>
      <c r="J60" s="129"/>
      <c r="K60" s="129"/>
      <c r="L60" s="129"/>
      <c r="M60" s="129"/>
      <c r="N60" s="129"/>
      <c r="O60" s="129"/>
      <c r="P60" s="129"/>
      <c r="Q60" s="129"/>
      <c r="R60" s="129"/>
      <c r="S60" s="129"/>
    </row>
    <row r="61" spans="2:19" s="127" customFormat="1" x14ac:dyDescent="0.15">
      <c r="H61" s="129"/>
      <c r="I61" s="129"/>
      <c r="J61" s="129"/>
      <c r="K61" s="129"/>
      <c r="L61" s="129"/>
      <c r="M61" s="129"/>
      <c r="N61" s="129"/>
      <c r="O61" s="129"/>
      <c r="P61" s="129"/>
      <c r="Q61" s="129"/>
      <c r="R61" s="129"/>
      <c r="S61" s="129"/>
    </row>
  </sheetData>
  <phoneticPr fontId="4"/>
  <printOptions horizontalCentered="1"/>
  <pageMargins left="0.39370078740157483" right="0.39370078740157483" top="0.78740157480314965" bottom="0.39370078740157483" header="0.19685039370078741" footer="0"/>
  <pageSetup paperSize="9" scale="43" fitToHeight="0" orientation="portrait"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C1BE-0D7B-479D-B8A6-8C793589242E}">
  <sheetPr>
    <tabColor theme="9" tint="0.79998168889431442"/>
  </sheetPr>
  <dimension ref="A1:L140"/>
  <sheetViews>
    <sheetView showGridLines="0" zoomScale="85" zoomScaleNormal="85" workbookViewId="0">
      <selection activeCell="F9" sqref="F9"/>
    </sheetView>
  </sheetViews>
  <sheetFormatPr defaultColWidth="8.875" defaultRowHeight="18.75" x14ac:dyDescent="0.4"/>
  <cols>
    <col min="1" max="1" width="8.875" style="150"/>
    <col min="2" max="2" width="22.5" style="145" customWidth="1"/>
    <col min="3" max="3" width="27.125" style="145" bestFit="1" customWidth="1"/>
    <col min="4" max="4" width="36.25" style="145" customWidth="1"/>
    <col min="5" max="5" width="18.5" style="145" customWidth="1"/>
    <col min="6" max="6" width="12.5" style="145" bestFit="1" customWidth="1"/>
    <col min="7" max="7" width="19" style="145" customWidth="1"/>
    <col min="8" max="9" width="18.875" style="145" customWidth="1"/>
    <col min="10" max="12" width="14.875" style="145" customWidth="1"/>
    <col min="13" max="16384" width="8.875" style="145"/>
  </cols>
  <sheetData>
    <row r="1" spans="1:12" x14ac:dyDescent="0.4">
      <c r="A1" s="144" t="s">
        <v>148</v>
      </c>
    </row>
    <row r="2" spans="1:12" x14ac:dyDescent="0.4">
      <c r="A2" s="146"/>
      <c r="B2" s="147"/>
      <c r="C2" s="147"/>
      <c r="D2" s="147"/>
      <c r="E2" s="147"/>
      <c r="F2" s="147"/>
      <c r="G2" s="147"/>
      <c r="H2" s="147"/>
      <c r="I2" s="147"/>
      <c r="J2" s="147"/>
      <c r="K2" s="147"/>
      <c r="L2" s="148" t="s">
        <v>7</v>
      </c>
    </row>
    <row r="3" spans="1:12" x14ac:dyDescent="0.4">
      <c r="A3" s="146"/>
      <c r="B3" s="147"/>
      <c r="C3" s="147"/>
      <c r="D3" s="147"/>
      <c r="E3" s="147"/>
      <c r="F3" s="147"/>
      <c r="G3" s="147"/>
      <c r="H3" s="147"/>
      <c r="I3" s="147"/>
      <c r="J3" s="147"/>
      <c r="K3" s="147"/>
      <c r="L3" s="146"/>
    </row>
    <row r="4" spans="1:12" s="150" customFormat="1" x14ac:dyDescent="0.4">
      <c r="A4" s="146" t="s">
        <v>149</v>
      </c>
      <c r="B4" s="146"/>
      <c r="C4" s="149"/>
      <c r="D4" s="146"/>
      <c r="E4" s="146"/>
      <c r="F4" s="146"/>
      <c r="G4" s="146"/>
      <c r="H4" s="146"/>
      <c r="I4" s="149"/>
      <c r="J4" s="146"/>
      <c r="K4" s="146"/>
      <c r="L4" s="146"/>
    </row>
    <row r="5" spans="1:12" x14ac:dyDescent="0.4">
      <c r="A5" s="151"/>
      <c r="B5" s="152" t="s">
        <v>151</v>
      </c>
      <c r="C5" s="152" t="s">
        <v>129</v>
      </c>
      <c r="D5" s="152" t="s">
        <v>152</v>
      </c>
      <c r="E5" s="152" t="s">
        <v>92</v>
      </c>
      <c r="F5" s="152" t="s">
        <v>153</v>
      </c>
      <c r="G5" s="152" t="s">
        <v>154</v>
      </c>
      <c r="H5" s="152" t="s">
        <v>155</v>
      </c>
      <c r="I5" s="152" t="s">
        <v>156</v>
      </c>
      <c r="J5" s="152" t="s">
        <v>157</v>
      </c>
      <c r="K5" s="152" t="s">
        <v>150</v>
      </c>
      <c r="L5" s="152" t="s">
        <v>158</v>
      </c>
    </row>
    <row r="6" spans="1:12" s="157" customFormat="1" x14ac:dyDescent="0.4">
      <c r="A6" s="127"/>
      <c r="B6" s="127" t="s">
        <v>159</v>
      </c>
      <c r="C6" s="153" t="s">
        <v>191</v>
      </c>
      <c r="D6" s="127" t="s">
        <v>172</v>
      </c>
      <c r="E6" s="134">
        <v>1000000</v>
      </c>
      <c r="F6" s="137">
        <v>0.2</v>
      </c>
      <c r="G6" s="154"/>
      <c r="H6" s="154"/>
      <c r="I6" s="155">
        <v>46081</v>
      </c>
      <c r="J6" s="155">
        <v>46203</v>
      </c>
      <c r="K6" s="156"/>
      <c r="L6" s="154"/>
    </row>
    <row r="7" spans="1:12" s="157" customFormat="1" x14ac:dyDescent="0.4">
      <c r="A7" s="127"/>
      <c r="B7" s="127" t="s">
        <v>159</v>
      </c>
      <c r="C7" s="158" t="s">
        <v>191</v>
      </c>
      <c r="D7" s="127" t="s">
        <v>172</v>
      </c>
      <c r="E7" s="134">
        <v>2700000</v>
      </c>
      <c r="F7" s="137">
        <v>0.2</v>
      </c>
      <c r="G7" s="154"/>
      <c r="H7" s="154"/>
      <c r="I7" s="155">
        <v>46081</v>
      </c>
      <c r="J7" s="155">
        <v>46632</v>
      </c>
      <c r="K7" s="156"/>
      <c r="L7" s="154"/>
    </row>
    <row r="8" spans="1:12" s="157" customFormat="1" x14ac:dyDescent="0.4">
      <c r="A8" s="127"/>
      <c r="B8" s="127" t="s">
        <v>159</v>
      </c>
      <c r="C8" s="153" t="s">
        <v>191</v>
      </c>
      <c r="D8" s="127" t="s">
        <v>172</v>
      </c>
      <c r="E8" s="134">
        <v>10700000</v>
      </c>
      <c r="F8" s="137">
        <v>0.2</v>
      </c>
      <c r="G8" s="154"/>
      <c r="H8" s="154"/>
      <c r="I8" s="155">
        <v>46081</v>
      </c>
      <c r="J8" s="155">
        <v>46377</v>
      </c>
      <c r="K8" s="156"/>
      <c r="L8" s="154"/>
    </row>
    <row r="9" spans="1:12" s="157" customFormat="1" x14ac:dyDescent="0.4">
      <c r="A9" s="127"/>
      <c r="B9" s="127" t="s">
        <v>159</v>
      </c>
      <c r="C9" s="153" t="s">
        <v>192</v>
      </c>
      <c r="D9" s="127" t="s">
        <v>172</v>
      </c>
      <c r="E9" s="134">
        <v>900000</v>
      </c>
      <c r="F9" s="137">
        <v>0.2</v>
      </c>
      <c r="G9" s="154"/>
      <c r="H9" s="154"/>
      <c r="I9" s="155">
        <v>46081</v>
      </c>
      <c r="J9" s="155">
        <v>46741</v>
      </c>
      <c r="K9" s="156"/>
      <c r="L9" s="154"/>
    </row>
    <row r="10" spans="1:12" s="157" customFormat="1" x14ac:dyDescent="0.4">
      <c r="A10" s="127"/>
      <c r="B10" s="127" t="s">
        <v>159</v>
      </c>
      <c r="C10" s="153" t="s">
        <v>193</v>
      </c>
      <c r="D10" s="127" t="s">
        <v>172</v>
      </c>
      <c r="E10" s="134">
        <v>1000000</v>
      </c>
      <c r="F10" s="137">
        <v>0.3</v>
      </c>
      <c r="G10" s="154"/>
      <c r="H10" s="154"/>
      <c r="I10" s="155">
        <v>46081</v>
      </c>
      <c r="J10" s="155">
        <v>47107</v>
      </c>
      <c r="K10" s="156"/>
      <c r="L10" s="154"/>
    </row>
    <row r="11" spans="1:12" s="157" customFormat="1" x14ac:dyDescent="0.4">
      <c r="A11" s="127"/>
      <c r="B11" s="127" t="s">
        <v>159</v>
      </c>
      <c r="C11" s="153" t="s">
        <v>193</v>
      </c>
      <c r="D11" s="127" t="s">
        <v>172</v>
      </c>
      <c r="E11" s="134">
        <v>6600000</v>
      </c>
      <c r="F11" s="137">
        <v>0.3</v>
      </c>
      <c r="G11" s="154"/>
      <c r="H11" s="154"/>
      <c r="I11" s="155">
        <v>46081</v>
      </c>
      <c r="J11" s="155">
        <v>46325</v>
      </c>
      <c r="K11" s="156"/>
      <c r="L11" s="154"/>
    </row>
    <row r="12" spans="1:12" s="157" customFormat="1" x14ac:dyDescent="0.4">
      <c r="A12" s="127"/>
      <c r="B12" s="127" t="s">
        <v>159</v>
      </c>
      <c r="C12" s="153" t="s">
        <v>193</v>
      </c>
      <c r="D12" s="127" t="s">
        <v>172</v>
      </c>
      <c r="E12" s="134">
        <v>3160000</v>
      </c>
      <c r="F12" s="137">
        <v>0.3</v>
      </c>
      <c r="G12" s="154"/>
      <c r="H12" s="154"/>
      <c r="I12" s="155">
        <v>46081</v>
      </c>
      <c r="J12" s="155">
        <v>46812</v>
      </c>
      <c r="K12" s="156"/>
      <c r="L12" s="154"/>
    </row>
    <row r="13" spans="1:12" s="157" customFormat="1" x14ac:dyDescent="0.4">
      <c r="A13" s="127"/>
      <c r="B13" s="127" t="s">
        <v>159</v>
      </c>
      <c r="C13" s="158" t="s">
        <v>193</v>
      </c>
      <c r="D13" s="127" t="s">
        <v>172</v>
      </c>
      <c r="E13" s="134">
        <v>8840000</v>
      </c>
      <c r="F13" s="137">
        <v>0.3</v>
      </c>
      <c r="G13" s="154"/>
      <c r="H13" s="154"/>
      <c r="I13" s="155">
        <v>46081</v>
      </c>
      <c r="J13" s="155">
        <v>46632</v>
      </c>
      <c r="K13" s="156"/>
      <c r="L13" s="154"/>
    </row>
    <row r="14" spans="1:12" s="157" customFormat="1" x14ac:dyDescent="0.4">
      <c r="A14" s="127"/>
      <c r="B14" s="127" t="s">
        <v>159</v>
      </c>
      <c r="C14" s="158" t="s">
        <v>192</v>
      </c>
      <c r="D14" s="127" t="s">
        <v>172</v>
      </c>
      <c r="E14" s="134">
        <v>6000000</v>
      </c>
      <c r="F14" s="137">
        <v>0.2</v>
      </c>
      <c r="G14" s="154"/>
      <c r="H14" s="154"/>
      <c r="I14" s="155">
        <v>46081</v>
      </c>
      <c r="J14" s="155">
        <v>47177</v>
      </c>
      <c r="K14" s="156"/>
      <c r="L14" s="154"/>
    </row>
    <row r="15" spans="1:12" s="157" customFormat="1" x14ac:dyDescent="0.4">
      <c r="A15" s="127"/>
      <c r="B15" s="127" t="s">
        <v>159</v>
      </c>
      <c r="C15" s="158" t="s">
        <v>194</v>
      </c>
      <c r="D15" s="127" t="s">
        <v>172</v>
      </c>
      <c r="E15" s="134">
        <v>12040000</v>
      </c>
      <c r="F15" s="137">
        <v>0.2</v>
      </c>
      <c r="G15" s="154"/>
      <c r="H15" s="154"/>
      <c r="I15" s="155">
        <v>46081</v>
      </c>
      <c r="J15" s="155">
        <v>46965</v>
      </c>
      <c r="K15" s="156"/>
      <c r="L15" s="154"/>
    </row>
    <row r="16" spans="1:12" s="157" customFormat="1" x14ac:dyDescent="0.4">
      <c r="A16" s="127"/>
      <c r="B16" s="127" t="s">
        <v>159</v>
      </c>
      <c r="C16" s="158" t="s">
        <v>193</v>
      </c>
      <c r="D16" s="127" t="s">
        <v>172</v>
      </c>
      <c r="E16" s="134">
        <v>3250000</v>
      </c>
      <c r="F16" s="137">
        <v>0.3</v>
      </c>
      <c r="G16" s="154"/>
      <c r="H16" s="154"/>
      <c r="I16" s="155">
        <v>46081</v>
      </c>
      <c r="J16" s="155">
        <v>46416</v>
      </c>
      <c r="K16" s="156"/>
      <c r="L16" s="154"/>
    </row>
    <row r="17" spans="1:12" s="157" customFormat="1" x14ac:dyDescent="0.4">
      <c r="A17" s="127"/>
      <c r="B17" s="127" t="s">
        <v>159</v>
      </c>
      <c r="C17" s="158" t="s">
        <v>194</v>
      </c>
      <c r="D17" s="127" t="s">
        <v>172</v>
      </c>
      <c r="E17" s="134">
        <v>12720000</v>
      </c>
      <c r="F17" s="137">
        <v>0.2</v>
      </c>
      <c r="G17" s="154"/>
      <c r="H17" s="154"/>
      <c r="I17" s="155">
        <v>46081</v>
      </c>
      <c r="J17" s="155">
        <v>46535</v>
      </c>
      <c r="K17" s="156"/>
      <c r="L17" s="154"/>
    </row>
    <row r="18" spans="1:12" s="157" customFormat="1" x14ac:dyDescent="0.4">
      <c r="A18" s="127"/>
      <c r="B18" s="127" t="s">
        <v>159</v>
      </c>
      <c r="C18" s="158" t="s">
        <v>193</v>
      </c>
      <c r="D18" s="127" t="s">
        <v>172</v>
      </c>
      <c r="E18" s="134">
        <v>9610000</v>
      </c>
      <c r="F18" s="137">
        <v>0.3</v>
      </c>
      <c r="G18" s="154"/>
      <c r="H18" s="154"/>
      <c r="I18" s="155">
        <v>46081</v>
      </c>
      <c r="J18" s="155">
        <v>47267</v>
      </c>
      <c r="K18" s="156"/>
      <c r="L18" s="154"/>
    </row>
    <row r="19" spans="1:12" s="157" customFormat="1" x14ac:dyDescent="0.4">
      <c r="A19" s="127"/>
      <c r="B19" s="127" t="s">
        <v>159</v>
      </c>
      <c r="C19" s="158" t="s">
        <v>194</v>
      </c>
      <c r="D19" s="127" t="s">
        <v>172</v>
      </c>
      <c r="E19" s="134">
        <v>9650000</v>
      </c>
      <c r="F19" s="137">
        <v>0.2</v>
      </c>
      <c r="G19" s="154"/>
      <c r="H19" s="154"/>
      <c r="I19" s="155">
        <v>46081</v>
      </c>
      <c r="J19" s="155">
        <v>47039</v>
      </c>
      <c r="K19" s="156"/>
      <c r="L19" s="154"/>
    </row>
    <row r="20" spans="1:12" s="157" customFormat="1" x14ac:dyDescent="0.4">
      <c r="A20" s="127"/>
      <c r="B20" s="127" t="s">
        <v>159</v>
      </c>
      <c r="C20" s="158" t="s">
        <v>194</v>
      </c>
      <c r="D20" s="127" t="s">
        <v>172</v>
      </c>
      <c r="E20" s="134">
        <v>12090000</v>
      </c>
      <c r="F20" s="137">
        <v>0.2</v>
      </c>
      <c r="G20" s="154"/>
      <c r="H20" s="154"/>
      <c r="I20" s="155">
        <v>46081</v>
      </c>
      <c r="J20" s="155">
        <v>46731</v>
      </c>
      <c r="K20" s="156"/>
      <c r="L20" s="154"/>
    </row>
    <row r="21" spans="1:12" s="157" customFormat="1" x14ac:dyDescent="0.4">
      <c r="A21" s="127"/>
      <c r="B21" s="127" t="s">
        <v>159</v>
      </c>
      <c r="C21" s="158" t="s">
        <v>195</v>
      </c>
      <c r="D21" s="127" t="s">
        <v>172</v>
      </c>
      <c r="E21" s="134">
        <v>6670000</v>
      </c>
      <c r="F21" s="137">
        <v>0.3</v>
      </c>
      <c r="G21" s="154"/>
      <c r="H21" s="154"/>
      <c r="I21" s="155">
        <v>46081</v>
      </c>
      <c r="J21" s="155">
        <v>47039</v>
      </c>
      <c r="K21" s="156"/>
      <c r="L21" s="154"/>
    </row>
    <row r="22" spans="1:12" s="157" customFormat="1" x14ac:dyDescent="0.4">
      <c r="A22" s="127"/>
      <c r="B22" s="127" t="s">
        <v>159</v>
      </c>
      <c r="C22" s="158" t="s">
        <v>194</v>
      </c>
      <c r="D22" s="127" t="s">
        <v>172</v>
      </c>
      <c r="E22" s="134">
        <v>17760000</v>
      </c>
      <c r="F22" s="137">
        <v>0.2</v>
      </c>
      <c r="G22" s="154"/>
      <c r="H22" s="154"/>
      <c r="I22" s="155">
        <v>46081</v>
      </c>
      <c r="J22" s="155">
        <v>47463</v>
      </c>
      <c r="K22" s="156"/>
      <c r="L22" s="154"/>
    </row>
    <row r="23" spans="1:12" s="157" customFormat="1" x14ac:dyDescent="0.4">
      <c r="A23" s="127"/>
      <c r="B23" s="127" t="s">
        <v>159</v>
      </c>
      <c r="C23" s="158" t="s">
        <v>194</v>
      </c>
      <c r="D23" s="127" t="s">
        <v>172</v>
      </c>
      <c r="E23" s="134">
        <v>4190000</v>
      </c>
      <c r="F23" s="137">
        <v>0.2</v>
      </c>
      <c r="G23" s="154"/>
      <c r="H23" s="154"/>
      <c r="I23" s="155">
        <v>46081</v>
      </c>
      <c r="J23" s="155">
        <v>46203</v>
      </c>
      <c r="K23" s="156"/>
      <c r="L23" s="154"/>
    </row>
    <row r="24" spans="1:12" s="157" customFormat="1" x14ac:dyDescent="0.4">
      <c r="A24" s="127"/>
      <c r="B24" s="127" t="s">
        <v>159</v>
      </c>
      <c r="C24" s="158" t="s">
        <v>194</v>
      </c>
      <c r="D24" s="127" t="s">
        <v>172</v>
      </c>
      <c r="E24" s="134">
        <v>8230000</v>
      </c>
      <c r="F24" s="137">
        <v>0.2</v>
      </c>
      <c r="G24" s="154"/>
      <c r="H24" s="154"/>
      <c r="I24" s="155">
        <v>46081</v>
      </c>
      <c r="J24" s="155">
        <v>47676</v>
      </c>
      <c r="K24" s="156"/>
      <c r="L24" s="154"/>
    </row>
    <row r="25" spans="1:12" s="157" customFormat="1" x14ac:dyDescent="0.4">
      <c r="A25" s="127"/>
      <c r="B25" s="127" t="s">
        <v>159</v>
      </c>
      <c r="C25" s="158" t="s">
        <v>193</v>
      </c>
      <c r="D25" s="127" t="s">
        <v>172</v>
      </c>
      <c r="E25" s="134">
        <v>2020000</v>
      </c>
      <c r="F25" s="137">
        <v>0.3</v>
      </c>
      <c r="G25" s="154"/>
      <c r="H25" s="154"/>
      <c r="I25" s="155">
        <v>46081</v>
      </c>
      <c r="J25" s="155">
        <v>47968</v>
      </c>
      <c r="K25" s="156"/>
      <c r="L25" s="154"/>
    </row>
    <row r="26" spans="1:12" s="157" customFormat="1" x14ac:dyDescent="0.4">
      <c r="A26" s="127"/>
      <c r="B26" s="127" t="s">
        <v>159</v>
      </c>
      <c r="C26" s="158" t="s">
        <v>193</v>
      </c>
      <c r="D26" s="127" t="s">
        <v>172</v>
      </c>
      <c r="E26" s="134">
        <v>1000000</v>
      </c>
      <c r="F26" s="137">
        <v>0.3</v>
      </c>
      <c r="G26" s="154"/>
      <c r="H26" s="154"/>
      <c r="I26" s="155">
        <v>46081</v>
      </c>
      <c r="J26" s="155">
        <v>46203</v>
      </c>
      <c r="K26" s="156"/>
      <c r="L26" s="154"/>
    </row>
    <row r="27" spans="1:12" s="157" customFormat="1" x14ac:dyDescent="0.4">
      <c r="A27" s="127"/>
      <c r="B27" s="127" t="s">
        <v>159</v>
      </c>
      <c r="C27" s="158" t="s">
        <v>193</v>
      </c>
      <c r="D27" s="127" t="s">
        <v>172</v>
      </c>
      <c r="E27" s="134">
        <v>2170000</v>
      </c>
      <c r="F27" s="137">
        <v>0.3</v>
      </c>
      <c r="G27" s="154"/>
      <c r="H27" s="154"/>
      <c r="I27" s="155">
        <v>46081</v>
      </c>
      <c r="J27" s="155">
        <v>47676</v>
      </c>
      <c r="K27" s="156"/>
      <c r="L27" s="154"/>
    </row>
    <row r="28" spans="1:12" s="157" customFormat="1" x14ac:dyDescent="0.4">
      <c r="A28" s="127"/>
      <c r="B28" s="127" t="s">
        <v>159</v>
      </c>
      <c r="C28" s="158" t="s">
        <v>193</v>
      </c>
      <c r="D28" s="127" t="s">
        <v>172</v>
      </c>
      <c r="E28" s="134">
        <v>4300000</v>
      </c>
      <c r="F28" s="137">
        <v>0.3</v>
      </c>
      <c r="G28" s="154"/>
      <c r="H28" s="154"/>
      <c r="I28" s="155">
        <v>46081</v>
      </c>
      <c r="J28" s="155">
        <v>46731</v>
      </c>
      <c r="K28" s="156"/>
      <c r="L28" s="154"/>
    </row>
    <row r="29" spans="1:12" s="157" customFormat="1" x14ac:dyDescent="0.4">
      <c r="A29" s="127"/>
      <c r="B29" s="127" t="s">
        <v>159</v>
      </c>
      <c r="C29" s="158" t="s">
        <v>195</v>
      </c>
      <c r="D29" s="127" t="s">
        <v>172</v>
      </c>
      <c r="E29" s="134">
        <v>4900000</v>
      </c>
      <c r="F29" s="137">
        <v>0.3</v>
      </c>
      <c r="G29" s="154"/>
      <c r="H29" s="154"/>
      <c r="I29" s="155">
        <v>46081</v>
      </c>
      <c r="J29" s="155">
        <v>48201</v>
      </c>
      <c r="K29" s="156"/>
      <c r="L29" s="154"/>
    </row>
    <row r="30" spans="1:12" s="157" customFormat="1" x14ac:dyDescent="0.4">
      <c r="A30" s="127"/>
      <c r="B30" s="127" t="s">
        <v>159</v>
      </c>
      <c r="C30" s="158" t="s">
        <v>193</v>
      </c>
      <c r="D30" s="127" t="s">
        <v>172</v>
      </c>
      <c r="E30" s="134">
        <v>980000</v>
      </c>
      <c r="F30" s="137">
        <v>0.3</v>
      </c>
      <c r="G30" s="154"/>
      <c r="H30" s="154"/>
      <c r="I30" s="155">
        <v>46081</v>
      </c>
      <c r="J30" s="155">
        <v>46377</v>
      </c>
      <c r="K30" s="156"/>
      <c r="L30" s="154"/>
    </row>
    <row r="31" spans="1:12" s="157" customFormat="1" x14ac:dyDescent="0.4">
      <c r="A31" s="127"/>
      <c r="B31" s="127" t="s">
        <v>159</v>
      </c>
      <c r="C31" s="158" t="s">
        <v>193</v>
      </c>
      <c r="D31" s="127" t="s">
        <v>172</v>
      </c>
      <c r="E31" s="134">
        <v>1460000</v>
      </c>
      <c r="F31" s="137">
        <v>0.3</v>
      </c>
      <c r="G31" s="154"/>
      <c r="H31" s="154"/>
      <c r="I31" s="155">
        <v>46081</v>
      </c>
      <c r="J31" s="155">
        <v>46377</v>
      </c>
      <c r="K31" s="156"/>
      <c r="L31" s="154"/>
    </row>
    <row r="32" spans="1:12" s="157" customFormat="1" x14ac:dyDescent="0.4">
      <c r="A32" s="127"/>
      <c r="B32" s="127" t="s">
        <v>159</v>
      </c>
      <c r="C32" s="158" t="s">
        <v>193</v>
      </c>
      <c r="D32" s="127" t="s">
        <v>172</v>
      </c>
      <c r="E32" s="134">
        <v>3000000</v>
      </c>
      <c r="F32" s="137">
        <v>0.3</v>
      </c>
      <c r="G32" s="154"/>
      <c r="H32" s="154"/>
      <c r="I32" s="155">
        <v>46081</v>
      </c>
      <c r="J32" s="155">
        <v>46444</v>
      </c>
      <c r="K32" s="156"/>
      <c r="L32" s="154"/>
    </row>
    <row r="33" spans="1:12" s="157" customFormat="1" x14ac:dyDescent="0.4">
      <c r="A33" s="127"/>
      <c r="B33" s="127" t="s">
        <v>159</v>
      </c>
      <c r="C33" s="158" t="s">
        <v>193</v>
      </c>
      <c r="D33" s="127" t="s">
        <v>172</v>
      </c>
      <c r="E33" s="134">
        <v>1950000</v>
      </c>
      <c r="F33" s="137">
        <v>0.3</v>
      </c>
      <c r="G33" s="154"/>
      <c r="H33" s="154"/>
      <c r="I33" s="155">
        <v>46081</v>
      </c>
      <c r="J33" s="155">
        <v>47177</v>
      </c>
      <c r="K33" s="156"/>
      <c r="L33" s="154"/>
    </row>
    <row r="34" spans="1:12" s="157" customFormat="1" x14ac:dyDescent="0.4">
      <c r="A34" s="127"/>
      <c r="B34" s="127" t="s">
        <v>159</v>
      </c>
      <c r="C34" s="158" t="s">
        <v>193</v>
      </c>
      <c r="D34" s="127" t="s">
        <v>172</v>
      </c>
      <c r="E34" s="134">
        <v>5700000</v>
      </c>
      <c r="F34" s="137">
        <v>0.3</v>
      </c>
      <c r="G34" s="154"/>
      <c r="H34" s="154"/>
      <c r="I34" s="155">
        <v>46081</v>
      </c>
      <c r="J34" s="155">
        <v>46203</v>
      </c>
      <c r="K34" s="156"/>
      <c r="L34" s="154"/>
    </row>
    <row r="35" spans="1:12" s="157" customFormat="1" x14ac:dyDescent="0.4">
      <c r="A35" s="127"/>
      <c r="B35" s="127" t="s">
        <v>159</v>
      </c>
      <c r="C35" s="158" t="s">
        <v>193</v>
      </c>
      <c r="D35" s="127" t="s">
        <v>172</v>
      </c>
      <c r="E35" s="134">
        <v>1000000</v>
      </c>
      <c r="F35" s="137">
        <v>0.3</v>
      </c>
      <c r="G35" s="154"/>
      <c r="H35" s="154"/>
      <c r="I35" s="155">
        <v>46081</v>
      </c>
      <c r="J35" s="155">
        <v>46535</v>
      </c>
      <c r="K35" s="156"/>
      <c r="L35" s="154"/>
    </row>
    <row r="36" spans="1:12" s="157" customFormat="1" x14ac:dyDescent="0.4">
      <c r="A36" s="127"/>
      <c r="B36" s="127" t="s">
        <v>159</v>
      </c>
      <c r="C36" s="158" t="s">
        <v>193</v>
      </c>
      <c r="D36" s="127" t="s">
        <v>172</v>
      </c>
      <c r="E36" s="134">
        <v>16870000</v>
      </c>
      <c r="F36" s="137">
        <v>0.3</v>
      </c>
      <c r="G36" s="154"/>
      <c r="H36" s="154"/>
      <c r="I36" s="155">
        <v>46081</v>
      </c>
      <c r="J36" s="155">
        <v>46965</v>
      </c>
      <c r="K36" s="156"/>
      <c r="L36" s="154"/>
    </row>
    <row r="37" spans="1:12" s="157" customFormat="1" x14ac:dyDescent="0.4">
      <c r="A37" s="127"/>
      <c r="B37" s="127" t="s">
        <v>159</v>
      </c>
      <c r="C37" s="158" t="s">
        <v>194</v>
      </c>
      <c r="D37" s="127" t="s">
        <v>172</v>
      </c>
      <c r="E37" s="134">
        <v>5370000</v>
      </c>
      <c r="F37" s="137">
        <v>0.2</v>
      </c>
      <c r="G37" s="154"/>
      <c r="H37" s="154"/>
      <c r="I37" s="155">
        <v>46081</v>
      </c>
      <c r="J37" s="155">
        <v>47305</v>
      </c>
      <c r="K37" s="156"/>
      <c r="L37" s="154"/>
    </row>
    <row r="38" spans="1:12" s="157" customFormat="1" x14ac:dyDescent="0.4">
      <c r="A38" s="127"/>
      <c r="B38" s="127" t="s">
        <v>159</v>
      </c>
      <c r="C38" s="158" t="s">
        <v>193</v>
      </c>
      <c r="D38" s="127" t="s">
        <v>172</v>
      </c>
      <c r="E38" s="134">
        <v>9000000</v>
      </c>
      <c r="F38" s="137">
        <v>0.3</v>
      </c>
      <c r="G38" s="154"/>
      <c r="H38" s="154"/>
      <c r="I38" s="155">
        <v>46081</v>
      </c>
      <c r="J38" s="155">
        <v>47676</v>
      </c>
      <c r="K38" s="156"/>
      <c r="L38" s="154"/>
    </row>
    <row r="39" spans="1:12" s="157" customFormat="1" x14ac:dyDescent="0.4">
      <c r="A39" s="127"/>
      <c r="B39" s="127" t="s">
        <v>159</v>
      </c>
      <c r="C39" s="158" t="s">
        <v>194</v>
      </c>
      <c r="D39" s="127" t="s">
        <v>172</v>
      </c>
      <c r="E39" s="134">
        <v>7520000</v>
      </c>
      <c r="F39" s="137">
        <v>0.2</v>
      </c>
      <c r="G39" s="154"/>
      <c r="H39" s="154"/>
      <c r="I39" s="155">
        <v>46081</v>
      </c>
      <c r="J39" s="155">
        <v>47968</v>
      </c>
      <c r="K39" s="156"/>
      <c r="L39" s="154"/>
    </row>
    <row r="40" spans="1:12" s="157" customFormat="1" x14ac:dyDescent="0.4">
      <c r="A40" s="127"/>
      <c r="B40" s="127" t="s">
        <v>159</v>
      </c>
      <c r="C40" s="158" t="s">
        <v>194</v>
      </c>
      <c r="D40" s="127" t="s">
        <v>172</v>
      </c>
      <c r="E40" s="134">
        <v>800000</v>
      </c>
      <c r="F40" s="137">
        <v>0.2</v>
      </c>
      <c r="G40" s="154"/>
      <c r="H40" s="154"/>
      <c r="I40" s="155">
        <v>46081</v>
      </c>
      <c r="J40" s="155">
        <v>48271</v>
      </c>
      <c r="K40" s="156"/>
      <c r="L40" s="154"/>
    </row>
    <row r="41" spans="1:12" s="157" customFormat="1" x14ac:dyDescent="0.4">
      <c r="A41" s="127"/>
      <c r="B41" s="127" t="s">
        <v>159</v>
      </c>
      <c r="C41" s="158" t="s">
        <v>193</v>
      </c>
      <c r="D41" s="127" t="s">
        <v>172</v>
      </c>
      <c r="E41" s="134">
        <v>1200000</v>
      </c>
      <c r="F41" s="137">
        <v>0.3</v>
      </c>
      <c r="G41" s="154"/>
      <c r="H41" s="154"/>
      <c r="I41" s="155">
        <v>46081</v>
      </c>
      <c r="J41" s="155">
        <v>48548</v>
      </c>
      <c r="K41" s="156"/>
      <c r="L41" s="154"/>
    </row>
    <row r="42" spans="1:12" s="157" customFormat="1" x14ac:dyDescent="0.4">
      <c r="A42" s="127"/>
      <c r="B42" s="127" t="s">
        <v>159</v>
      </c>
      <c r="C42" s="158" t="s">
        <v>193</v>
      </c>
      <c r="D42" s="127" t="s">
        <v>172</v>
      </c>
      <c r="E42" s="134">
        <v>1000000</v>
      </c>
      <c r="F42" s="137">
        <v>0.3</v>
      </c>
      <c r="G42" s="154"/>
      <c r="H42" s="154"/>
      <c r="I42" s="155">
        <v>46081</v>
      </c>
      <c r="J42" s="155">
        <v>46535</v>
      </c>
      <c r="K42" s="156"/>
      <c r="L42" s="154"/>
    </row>
    <row r="43" spans="1:12" s="157" customFormat="1" x14ac:dyDescent="0.4">
      <c r="A43" s="127"/>
      <c r="B43" s="127" t="s">
        <v>159</v>
      </c>
      <c r="C43" s="158" t="s">
        <v>193</v>
      </c>
      <c r="D43" s="127" t="s">
        <v>172</v>
      </c>
      <c r="E43" s="134">
        <v>3100000</v>
      </c>
      <c r="F43" s="137">
        <v>0.3</v>
      </c>
      <c r="G43" s="154"/>
      <c r="H43" s="154"/>
      <c r="I43" s="155">
        <v>46081</v>
      </c>
      <c r="J43" s="155">
        <v>47968</v>
      </c>
      <c r="K43" s="156"/>
      <c r="L43" s="154"/>
    </row>
    <row r="44" spans="1:12" s="157" customFormat="1" x14ac:dyDescent="0.4">
      <c r="A44" s="127"/>
      <c r="B44" s="127" t="s">
        <v>159</v>
      </c>
      <c r="C44" s="158" t="s">
        <v>192</v>
      </c>
      <c r="D44" s="127" t="s">
        <v>172</v>
      </c>
      <c r="E44" s="134">
        <v>4184000</v>
      </c>
      <c r="F44" s="137">
        <v>0.2</v>
      </c>
      <c r="G44" s="154"/>
      <c r="H44" s="154"/>
      <c r="I44" s="155">
        <v>46081</v>
      </c>
      <c r="J44" s="155">
        <v>46535</v>
      </c>
      <c r="K44" s="156"/>
      <c r="L44" s="154"/>
    </row>
    <row r="45" spans="1:12" s="157" customFormat="1" x14ac:dyDescent="0.4">
      <c r="A45" s="127"/>
      <c r="B45" s="127" t="s">
        <v>159</v>
      </c>
      <c r="C45" s="158" t="s">
        <v>193</v>
      </c>
      <c r="D45" s="127" t="s">
        <v>172</v>
      </c>
      <c r="E45" s="134">
        <v>5230000</v>
      </c>
      <c r="F45" s="137">
        <v>0.3</v>
      </c>
      <c r="G45" s="154"/>
      <c r="H45" s="154"/>
      <c r="I45" s="155">
        <v>46081</v>
      </c>
      <c r="J45" s="155">
        <v>47907</v>
      </c>
      <c r="K45" s="156"/>
      <c r="L45" s="154"/>
    </row>
    <row r="46" spans="1:12" s="157" customFormat="1" x14ac:dyDescent="0.4">
      <c r="A46" s="127"/>
      <c r="B46" s="127" t="s">
        <v>159</v>
      </c>
      <c r="C46" s="158" t="s">
        <v>195</v>
      </c>
      <c r="D46" s="127" t="s">
        <v>172</v>
      </c>
      <c r="E46" s="134">
        <v>6276000</v>
      </c>
      <c r="F46" s="137">
        <v>0.3</v>
      </c>
      <c r="G46" s="154"/>
      <c r="H46" s="154"/>
      <c r="I46" s="155">
        <v>46081</v>
      </c>
      <c r="J46" s="155">
        <v>48271</v>
      </c>
      <c r="K46" s="156"/>
      <c r="L46" s="154"/>
    </row>
    <row r="47" spans="1:12" s="157" customFormat="1" x14ac:dyDescent="0.4">
      <c r="A47" s="127"/>
      <c r="B47" s="127" t="s">
        <v>159</v>
      </c>
      <c r="C47" s="158" t="s">
        <v>193</v>
      </c>
      <c r="D47" s="127" t="s">
        <v>172</v>
      </c>
      <c r="E47" s="134">
        <v>3429000</v>
      </c>
      <c r="F47" s="137">
        <v>0.3</v>
      </c>
      <c r="G47" s="154"/>
      <c r="H47" s="154"/>
      <c r="I47" s="155">
        <v>46081</v>
      </c>
      <c r="J47" s="155">
        <v>46538</v>
      </c>
      <c r="K47" s="156"/>
      <c r="L47" s="154"/>
    </row>
    <row r="48" spans="1:12" s="157" customFormat="1" x14ac:dyDescent="0.4">
      <c r="A48" s="127"/>
      <c r="B48" s="127" t="s">
        <v>159</v>
      </c>
      <c r="C48" s="158" t="s">
        <v>193</v>
      </c>
      <c r="D48" s="127" t="s">
        <v>172</v>
      </c>
      <c r="E48" s="134">
        <v>1261000</v>
      </c>
      <c r="F48" s="137">
        <v>0.3</v>
      </c>
      <c r="G48" s="154"/>
      <c r="H48" s="154"/>
      <c r="I48" s="155">
        <v>46081</v>
      </c>
      <c r="J48" s="155">
        <v>47305</v>
      </c>
      <c r="K48" s="156"/>
      <c r="L48" s="154"/>
    </row>
    <row r="49" spans="1:12" s="157" customFormat="1" x14ac:dyDescent="0.4">
      <c r="A49" s="127"/>
      <c r="B49" s="127" t="s">
        <v>159</v>
      </c>
      <c r="C49" s="158" t="s">
        <v>192</v>
      </c>
      <c r="D49" s="127" t="s">
        <v>172</v>
      </c>
      <c r="E49" s="134">
        <v>2710000</v>
      </c>
      <c r="F49" s="137">
        <v>0.2</v>
      </c>
      <c r="G49" s="154"/>
      <c r="H49" s="154"/>
      <c r="I49" s="155">
        <v>46081</v>
      </c>
      <c r="J49" s="155">
        <v>47676</v>
      </c>
      <c r="K49" s="156"/>
      <c r="L49" s="154"/>
    </row>
    <row r="50" spans="1:12" s="157" customFormat="1" x14ac:dyDescent="0.4">
      <c r="A50" s="127"/>
      <c r="B50" s="127" t="s">
        <v>159</v>
      </c>
      <c r="C50" s="158" t="s">
        <v>193</v>
      </c>
      <c r="D50" s="127" t="s">
        <v>172</v>
      </c>
      <c r="E50" s="134">
        <v>870000</v>
      </c>
      <c r="F50" s="137">
        <v>0.3</v>
      </c>
      <c r="G50" s="154"/>
      <c r="H50" s="154"/>
      <c r="I50" s="155">
        <v>46081</v>
      </c>
      <c r="J50" s="155">
        <v>47676</v>
      </c>
      <c r="K50" s="156"/>
      <c r="L50" s="154"/>
    </row>
    <row r="51" spans="1:12" s="157" customFormat="1" x14ac:dyDescent="0.4">
      <c r="A51" s="127"/>
      <c r="B51" s="127" t="s">
        <v>159</v>
      </c>
      <c r="C51" s="158" t="s">
        <v>193</v>
      </c>
      <c r="D51" s="127" t="s">
        <v>172</v>
      </c>
      <c r="E51" s="134">
        <v>1150000</v>
      </c>
      <c r="F51" s="137">
        <v>0.3</v>
      </c>
      <c r="G51" s="154"/>
      <c r="H51" s="154"/>
      <c r="I51" s="155">
        <v>46081</v>
      </c>
      <c r="J51" s="155">
        <v>47837</v>
      </c>
      <c r="K51" s="156"/>
      <c r="L51" s="154"/>
    </row>
    <row r="52" spans="1:12" s="157" customFormat="1" x14ac:dyDescent="0.4">
      <c r="A52" s="127"/>
      <c r="B52" s="127" t="s">
        <v>159</v>
      </c>
      <c r="C52" s="158" t="s">
        <v>192</v>
      </c>
      <c r="D52" s="127" t="s">
        <v>172</v>
      </c>
      <c r="E52" s="134">
        <v>1250000</v>
      </c>
      <c r="F52" s="137">
        <v>0.2</v>
      </c>
      <c r="G52" s="154"/>
      <c r="H52" s="154"/>
      <c r="I52" s="155">
        <v>46081</v>
      </c>
      <c r="J52" s="155">
        <v>46965</v>
      </c>
      <c r="K52" s="156"/>
      <c r="L52" s="154"/>
    </row>
    <row r="53" spans="1:12" s="157" customFormat="1" x14ac:dyDescent="0.4">
      <c r="A53" s="127"/>
      <c r="B53" s="127" t="s">
        <v>159</v>
      </c>
      <c r="C53" s="158" t="s">
        <v>192</v>
      </c>
      <c r="D53" s="127" t="s">
        <v>172</v>
      </c>
      <c r="E53" s="134">
        <v>1250000</v>
      </c>
      <c r="F53" s="137">
        <v>0.2</v>
      </c>
      <c r="G53" s="154"/>
      <c r="H53" s="154"/>
      <c r="I53" s="155">
        <v>46081</v>
      </c>
      <c r="J53" s="155">
        <v>46965</v>
      </c>
      <c r="K53" s="156"/>
      <c r="L53" s="154"/>
    </row>
    <row r="54" spans="1:12" s="157" customFormat="1" x14ac:dyDescent="0.4">
      <c r="A54" s="127"/>
      <c r="B54" s="127" t="s">
        <v>159</v>
      </c>
      <c r="C54" s="158" t="s">
        <v>192</v>
      </c>
      <c r="D54" s="127" t="s">
        <v>172</v>
      </c>
      <c r="E54" s="134">
        <v>8000000</v>
      </c>
      <c r="F54" s="137">
        <v>0.2</v>
      </c>
      <c r="G54" s="154"/>
      <c r="H54" s="154"/>
      <c r="I54" s="155">
        <v>46081</v>
      </c>
      <c r="J54" s="155">
        <v>47542</v>
      </c>
      <c r="K54" s="156"/>
      <c r="L54" s="154"/>
    </row>
    <row r="55" spans="1:12" s="157" customFormat="1" x14ac:dyDescent="0.4">
      <c r="A55" s="127"/>
      <c r="B55" s="127" t="s">
        <v>159</v>
      </c>
      <c r="C55" s="158" t="s">
        <v>192</v>
      </c>
      <c r="D55" s="127" t="s">
        <v>172</v>
      </c>
      <c r="E55" s="134">
        <v>4700000</v>
      </c>
      <c r="F55" s="137">
        <v>0.2</v>
      </c>
      <c r="G55" s="154"/>
      <c r="H55" s="154"/>
      <c r="I55" s="155">
        <v>46081</v>
      </c>
      <c r="J55" s="155">
        <v>48271</v>
      </c>
      <c r="K55" s="156"/>
      <c r="L55" s="154"/>
    </row>
    <row r="56" spans="1:12" s="157" customFormat="1" x14ac:dyDescent="0.4">
      <c r="A56" s="127"/>
      <c r="B56" s="127" t="s">
        <v>159</v>
      </c>
      <c r="C56" s="158" t="s">
        <v>193</v>
      </c>
      <c r="D56" s="127" t="s">
        <v>172</v>
      </c>
      <c r="E56" s="134">
        <v>2990000</v>
      </c>
      <c r="F56" s="137">
        <v>0.3</v>
      </c>
      <c r="G56" s="154"/>
      <c r="H56" s="154"/>
      <c r="I56" s="155">
        <v>46081</v>
      </c>
      <c r="J56" s="155">
        <v>48638</v>
      </c>
      <c r="K56" s="156"/>
      <c r="L56" s="154"/>
    </row>
    <row r="57" spans="1:12" s="157" customFormat="1" x14ac:dyDescent="0.4">
      <c r="A57" s="127"/>
      <c r="B57" s="127" t="s">
        <v>159</v>
      </c>
      <c r="C57" s="158" t="s">
        <v>193</v>
      </c>
      <c r="D57" s="127" t="s">
        <v>172</v>
      </c>
      <c r="E57" s="134">
        <v>1000000</v>
      </c>
      <c r="F57" s="137">
        <v>0.3</v>
      </c>
      <c r="G57" s="154"/>
      <c r="H57" s="154"/>
      <c r="I57" s="155">
        <v>46081</v>
      </c>
      <c r="J57" s="155">
        <v>47907</v>
      </c>
      <c r="K57" s="156"/>
      <c r="L57" s="154"/>
    </row>
    <row r="58" spans="1:12" s="157" customFormat="1" x14ac:dyDescent="0.4">
      <c r="A58" s="127"/>
      <c r="B58" s="127" t="s">
        <v>159</v>
      </c>
      <c r="C58" s="158" t="s">
        <v>193</v>
      </c>
      <c r="D58" s="127" t="s">
        <v>172</v>
      </c>
      <c r="E58" s="134">
        <v>1000000</v>
      </c>
      <c r="F58" s="137">
        <v>0.3</v>
      </c>
      <c r="G58" s="154"/>
      <c r="H58" s="154"/>
      <c r="I58" s="155">
        <v>46081</v>
      </c>
      <c r="J58" s="155">
        <v>47907</v>
      </c>
      <c r="K58" s="156"/>
      <c r="L58" s="154"/>
    </row>
    <row r="59" spans="1:12" s="157" customFormat="1" x14ac:dyDescent="0.4">
      <c r="A59" s="127"/>
      <c r="B59" s="127" t="s">
        <v>159</v>
      </c>
      <c r="C59" s="158" t="s">
        <v>194</v>
      </c>
      <c r="D59" s="127" t="s">
        <v>172</v>
      </c>
      <c r="E59" s="134">
        <v>2000000</v>
      </c>
      <c r="F59" s="137">
        <v>0.2</v>
      </c>
      <c r="G59" s="154"/>
      <c r="H59" s="154"/>
      <c r="I59" s="155">
        <v>46081</v>
      </c>
      <c r="J59" s="155">
        <v>46630</v>
      </c>
      <c r="K59" s="156"/>
      <c r="L59" s="154"/>
    </row>
    <row r="60" spans="1:12" s="157" customFormat="1" x14ac:dyDescent="0.4">
      <c r="A60" s="127"/>
      <c r="B60" s="127" t="s">
        <v>159</v>
      </c>
      <c r="C60" s="158" t="s">
        <v>194</v>
      </c>
      <c r="D60" s="127" t="s">
        <v>172</v>
      </c>
      <c r="E60" s="134">
        <v>11610000</v>
      </c>
      <c r="F60" s="137">
        <v>0.2</v>
      </c>
      <c r="G60" s="154"/>
      <c r="H60" s="154"/>
      <c r="I60" s="155">
        <v>46081</v>
      </c>
      <c r="J60" s="155">
        <v>47728</v>
      </c>
      <c r="K60" s="156"/>
      <c r="L60" s="154"/>
    </row>
    <row r="61" spans="1:12" s="157" customFormat="1" x14ac:dyDescent="0.4">
      <c r="A61" s="127"/>
      <c r="B61" s="127" t="s">
        <v>159</v>
      </c>
      <c r="C61" s="158" t="s">
        <v>193</v>
      </c>
      <c r="D61" s="127" t="s">
        <v>172</v>
      </c>
      <c r="E61" s="134">
        <v>12290000</v>
      </c>
      <c r="F61" s="137">
        <v>0.3</v>
      </c>
      <c r="G61" s="154"/>
      <c r="H61" s="154"/>
      <c r="I61" s="155">
        <v>46081</v>
      </c>
      <c r="J61" s="155">
        <v>47910</v>
      </c>
      <c r="K61" s="156"/>
      <c r="L61" s="154"/>
    </row>
    <row r="62" spans="1:12" s="157" customFormat="1" x14ac:dyDescent="0.4">
      <c r="A62" s="127"/>
      <c r="B62" s="127" t="s">
        <v>159</v>
      </c>
      <c r="C62" s="158" t="s">
        <v>194</v>
      </c>
      <c r="D62" s="127" t="s">
        <v>172</v>
      </c>
      <c r="E62" s="134">
        <v>2520000</v>
      </c>
      <c r="F62" s="137">
        <v>0.2</v>
      </c>
      <c r="G62" s="154"/>
      <c r="H62" s="154"/>
      <c r="I62" s="155">
        <v>46081</v>
      </c>
      <c r="J62" s="155">
        <v>47634</v>
      </c>
      <c r="K62" s="156"/>
      <c r="L62" s="154"/>
    </row>
    <row r="63" spans="1:12" s="157" customFormat="1" x14ac:dyDescent="0.4">
      <c r="A63" s="127"/>
      <c r="B63" s="127" t="s">
        <v>159</v>
      </c>
      <c r="C63" s="158" t="s">
        <v>194</v>
      </c>
      <c r="D63" s="127" t="s">
        <v>172</v>
      </c>
      <c r="E63" s="134">
        <v>5700000</v>
      </c>
      <c r="F63" s="137">
        <v>0.2</v>
      </c>
      <c r="G63" s="154"/>
      <c r="H63" s="154"/>
      <c r="I63" s="155">
        <v>46081</v>
      </c>
      <c r="J63" s="155">
        <v>48852</v>
      </c>
      <c r="K63" s="156"/>
      <c r="L63" s="154"/>
    </row>
    <row r="64" spans="1:12" s="157" customFormat="1" x14ac:dyDescent="0.4">
      <c r="A64" s="127"/>
      <c r="B64" s="127" t="s">
        <v>159</v>
      </c>
      <c r="C64" s="158" t="s">
        <v>192</v>
      </c>
      <c r="D64" s="127" t="s">
        <v>172</v>
      </c>
      <c r="E64" s="134">
        <v>4640000</v>
      </c>
      <c r="F64" s="137">
        <v>0.2</v>
      </c>
      <c r="G64" s="154"/>
      <c r="H64" s="154"/>
      <c r="I64" s="155">
        <v>46081</v>
      </c>
      <c r="J64" s="155">
        <v>48135</v>
      </c>
      <c r="K64" s="156"/>
      <c r="L64" s="154"/>
    </row>
    <row r="65" spans="1:12" s="157" customFormat="1" x14ac:dyDescent="0.4">
      <c r="A65" s="127"/>
      <c r="B65" s="127" t="s">
        <v>159</v>
      </c>
      <c r="C65" s="158" t="s">
        <v>194</v>
      </c>
      <c r="D65" s="127" t="s">
        <v>172</v>
      </c>
      <c r="E65" s="134">
        <v>1620000</v>
      </c>
      <c r="F65" s="137">
        <v>0.2</v>
      </c>
      <c r="G65" s="154"/>
      <c r="H65" s="154"/>
      <c r="I65" s="155">
        <v>46081</v>
      </c>
      <c r="J65" s="155">
        <v>48866</v>
      </c>
      <c r="K65" s="156"/>
      <c r="L65" s="154"/>
    </row>
    <row r="66" spans="1:12" s="157" customFormat="1" x14ac:dyDescent="0.4">
      <c r="A66" s="127"/>
      <c r="B66" s="127" t="s">
        <v>159</v>
      </c>
      <c r="C66" s="158" t="s">
        <v>192</v>
      </c>
      <c r="D66" s="127" t="s">
        <v>172</v>
      </c>
      <c r="E66" s="134">
        <v>3170000</v>
      </c>
      <c r="F66" s="137">
        <v>0.2</v>
      </c>
      <c r="G66" s="154"/>
      <c r="H66" s="154"/>
      <c r="I66" s="155">
        <v>46081</v>
      </c>
      <c r="J66" s="155">
        <v>47542</v>
      </c>
      <c r="K66" s="156"/>
      <c r="L66" s="154"/>
    </row>
    <row r="67" spans="1:12" s="157" customFormat="1" x14ac:dyDescent="0.4">
      <c r="A67" s="127"/>
      <c r="B67" s="127" t="s">
        <v>159</v>
      </c>
      <c r="C67" s="158" t="s">
        <v>194</v>
      </c>
      <c r="D67" s="127" t="s">
        <v>172</v>
      </c>
      <c r="E67" s="134">
        <v>5260000</v>
      </c>
      <c r="F67" s="137">
        <v>0.2</v>
      </c>
      <c r="G67" s="154"/>
      <c r="H67" s="154"/>
      <c r="I67" s="155">
        <v>46081</v>
      </c>
      <c r="J67" s="155">
        <v>48453</v>
      </c>
      <c r="K67" s="156"/>
      <c r="L67" s="154"/>
    </row>
    <row r="68" spans="1:12" s="157" customFormat="1" x14ac:dyDescent="0.4">
      <c r="A68" s="127"/>
      <c r="B68" s="127" t="s">
        <v>159</v>
      </c>
      <c r="C68" s="158" t="s">
        <v>195</v>
      </c>
      <c r="D68" s="127" t="s">
        <v>172</v>
      </c>
      <c r="E68" s="134">
        <v>1500000</v>
      </c>
      <c r="F68" s="137">
        <v>0.3</v>
      </c>
      <c r="G68" s="154"/>
      <c r="H68" s="154"/>
      <c r="I68" s="155">
        <v>46081</v>
      </c>
      <c r="J68" s="155">
        <v>48822</v>
      </c>
      <c r="K68" s="156"/>
      <c r="L68" s="154"/>
    </row>
    <row r="69" spans="1:12" x14ac:dyDescent="0.4">
      <c r="A69" s="146"/>
      <c r="B69" s="140" t="s">
        <v>160</v>
      </c>
      <c r="C69" s="159"/>
      <c r="D69" s="160"/>
      <c r="E69" s="161"/>
      <c r="F69" s="162"/>
      <c r="G69" s="160"/>
      <c r="H69" s="160"/>
      <c r="I69" s="160" t="str">
        <f>IF(E69="","",'RA表（オンバラ）'!C16)</f>
        <v/>
      </c>
      <c r="J69" s="160"/>
      <c r="K69" s="160" t="str">
        <f>IF(E69="","",VLOOKUP(#REF!,#REF!,2,1))</f>
        <v/>
      </c>
      <c r="L69" s="160"/>
    </row>
    <row r="70" spans="1:12" x14ac:dyDescent="0.4">
      <c r="B70" s="150"/>
      <c r="C70" s="150"/>
      <c r="D70" s="150"/>
      <c r="E70" s="163">
        <f>SUM(E6:E69)</f>
        <v>306060000</v>
      </c>
      <c r="F70" s="164">
        <f>IFERROR(G70/H70,"")</f>
        <v>0.24595744950969006</v>
      </c>
      <c r="G70" s="163">
        <v>5738302.9510499975</v>
      </c>
      <c r="H70" s="163">
        <v>23330470.219499994</v>
      </c>
      <c r="I70" s="165"/>
      <c r="J70" s="165"/>
      <c r="K70" s="165"/>
      <c r="L70" s="163">
        <v>13495286.812999995</v>
      </c>
    </row>
    <row r="71" spans="1:12" x14ac:dyDescent="0.4">
      <c r="B71" s="150"/>
      <c r="C71" s="150"/>
      <c r="D71" s="150"/>
      <c r="E71" s="150"/>
      <c r="F71" s="150"/>
      <c r="G71" s="150"/>
      <c r="H71" s="150"/>
      <c r="I71" s="150"/>
      <c r="J71" s="150"/>
      <c r="K71" s="150"/>
      <c r="L71" s="150"/>
    </row>
    <row r="72" spans="1:12" s="150" customFormat="1" x14ac:dyDescent="0.4"/>
    <row r="73" spans="1:12" s="150" customFormat="1" x14ac:dyDescent="0.4"/>
    <row r="74" spans="1:12" s="150" customFormat="1" x14ac:dyDescent="0.4"/>
    <row r="75" spans="1:12" s="150" customFormat="1" x14ac:dyDescent="0.4"/>
    <row r="76" spans="1:12" s="150" customFormat="1" x14ac:dyDescent="0.4"/>
    <row r="77" spans="1:12" s="150" customFormat="1" x14ac:dyDescent="0.4"/>
    <row r="78" spans="1:12" s="150" customFormat="1" x14ac:dyDescent="0.4"/>
    <row r="79" spans="1:12" s="150" customFormat="1" x14ac:dyDescent="0.4"/>
    <row r="80" spans="1:12" s="150" customFormat="1" x14ac:dyDescent="0.4"/>
    <row r="81" s="150" customFormat="1" x14ac:dyDescent="0.4"/>
    <row r="82" s="150" customFormat="1" x14ac:dyDescent="0.4"/>
    <row r="83" s="150" customFormat="1" x14ac:dyDescent="0.4"/>
    <row r="84" s="150" customFormat="1" x14ac:dyDescent="0.4"/>
    <row r="85" s="150" customFormat="1" x14ac:dyDescent="0.4"/>
    <row r="86" s="150" customFormat="1" x14ac:dyDescent="0.4"/>
    <row r="87" s="150" customFormat="1" x14ac:dyDescent="0.4"/>
    <row r="88" s="150" customFormat="1" x14ac:dyDescent="0.4"/>
    <row r="89" s="150" customFormat="1" x14ac:dyDescent="0.4"/>
    <row r="90" s="150" customFormat="1" x14ac:dyDescent="0.4"/>
    <row r="91" s="150" customFormat="1" x14ac:dyDescent="0.4"/>
    <row r="92" s="150" customFormat="1" x14ac:dyDescent="0.4"/>
    <row r="93" s="150" customFormat="1" x14ac:dyDescent="0.4"/>
    <row r="94" s="150" customFormat="1" x14ac:dyDescent="0.4"/>
    <row r="95" s="150" customFormat="1" x14ac:dyDescent="0.4"/>
    <row r="96" s="150" customFormat="1" x14ac:dyDescent="0.4"/>
    <row r="97" s="150" customFormat="1" x14ac:dyDescent="0.4"/>
    <row r="98" s="150" customFormat="1" x14ac:dyDescent="0.4"/>
    <row r="99" s="150" customFormat="1" x14ac:dyDescent="0.4"/>
    <row r="100" s="150" customFormat="1" x14ac:dyDescent="0.4"/>
    <row r="101" s="150" customFormat="1" x14ac:dyDescent="0.4"/>
    <row r="102" s="150" customFormat="1" x14ac:dyDescent="0.4"/>
    <row r="103" s="150" customFormat="1" x14ac:dyDescent="0.4"/>
    <row r="104" s="150" customFormat="1" x14ac:dyDescent="0.4"/>
    <row r="105" s="150" customFormat="1" x14ac:dyDescent="0.4"/>
    <row r="106" s="150" customFormat="1" x14ac:dyDescent="0.4"/>
    <row r="107" s="150" customFormat="1" x14ac:dyDescent="0.4"/>
    <row r="108" s="150" customFormat="1" x14ac:dyDescent="0.4"/>
    <row r="109" s="150" customFormat="1" x14ac:dyDescent="0.4"/>
    <row r="110" s="150" customFormat="1" x14ac:dyDescent="0.4"/>
    <row r="111" s="150" customFormat="1" x14ac:dyDescent="0.4"/>
    <row r="112" s="150" customFormat="1" x14ac:dyDescent="0.4"/>
    <row r="113" s="150" customFormat="1" x14ac:dyDescent="0.4"/>
    <row r="114" s="150" customFormat="1" x14ac:dyDescent="0.4"/>
    <row r="115" s="150" customFormat="1" x14ac:dyDescent="0.4"/>
    <row r="116" s="150" customFormat="1" x14ac:dyDescent="0.4"/>
    <row r="117" s="150" customFormat="1" x14ac:dyDescent="0.4"/>
    <row r="118" s="150" customFormat="1" x14ac:dyDescent="0.4"/>
    <row r="119" s="150" customFormat="1" x14ac:dyDescent="0.4"/>
    <row r="120" s="150" customFormat="1" x14ac:dyDescent="0.4"/>
    <row r="121" s="150" customFormat="1" x14ac:dyDescent="0.4"/>
    <row r="122" s="150" customFormat="1" x14ac:dyDescent="0.4"/>
    <row r="123" s="150" customFormat="1" x14ac:dyDescent="0.4"/>
    <row r="124" s="150" customFormat="1" x14ac:dyDescent="0.4"/>
    <row r="125" s="150" customFormat="1" x14ac:dyDescent="0.4"/>
    <row r="126" s="150" customFormat="1" x14ac:dyDescent="0.4"/>
    <row r="127" s="150" customFormat="1" x14ac:dyDescent="0.4"/>
    <row r="128" s="150" customFormat="1" x14ac:dyDescent="0.4"/>
    <row r="129" s="150" customFormat="1" x14ac:dyDescent="0.4"/>
    <row r="130" s="150" customFormat="1" x14ac:dyDescent="0.4"/>
    <row r="131" s="150" customFormat="1" x14ac:dyDescent="0.4"/>
    <row r="132" s="150" customFormat="1" x14ac:dyDescent="0.4"/>
    <row r="133" s="150" customFormat="1" x14ac:dyDescent="0.4"/>
    <row r="134" s="150" customFormat="1" x14ac:dyDescent="0.4"/>
    <row r="135" s="150" customFormat="1" x14ac:dyDescent="0.4"/>
    <row r="136" s="150" customFormat="1" x14ac:dyDescent="0.4"/>
    <row r="137" s="150" customFormat="1" x14ac:dyDescent="0.4"/>
    <row r="138" s="150" customFormat="1" x14ac:dyDescent="0.4"/>
    <row r="139" s="150" customFormat="1" x14ac:dyDescent="0.4"/>
    <row r="140" s="150" customFormat="1" x14ac:dyDescent="0.4"/>
  </sheetData>
  <autoFilter ref="A5:L70" xr:uid="{02B5C1BE-0D7B-479D-B8A6-8C793589242E}"/>
  <phoneticPr fontId="4"/>
  <printOptions horizontalCentered="1"/>
  <pageMargins left="0.39370078740157483" right="0.39370078740157483" top="0.78740157480314965" bottom="0.39370078740157483" header="0.19685039370078741" footer="0"/>
  <pageSetup paperSize="9" scale="42" fitToHeight="0"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Company>Ares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Shinji Takahashi</dc:creator>
  <cp:lastModifiedBy>Shinji Takahashi</cp:lastModifiedBy>
  <cp:lastPrinted>2026-05-28T02:34:44Z</cp:lastPrinted>
  <dcterms:created xsi:type="dcterms:W3CDTF">2026-05-08T07:08:37Z</dcterms:created>
  <dcterms:modified xsi:type="dcterms:W3CDTF">2026-05-28T02:38:53Z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List" linkTarget="Prop_Type_List">
    <vt:lpwstr>#REF!</vt:lpwstr>
  </property>
</Properties>
</file>